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abdelfa\Desktop\Personal Documents\Chartenia\Free Download\"/>
    </mc:Choice>
  </mc:AlternateContent>
  <xr:revisionPtr revIDLastSave="0" documentId="13_ncr:1_{C7EDFEBD-1E83-47DE-8EC5-13B9485E9379}" xr6:coauthVersionLast="47" xr6:coauthVersionMax="47" xr10:uidLastSave="{00000000-0000-0000-0000-000000000000}"/>
  <bookViews>
    <workbookView xWindow="-120" yWindow="-120" windowWidth="29040" windowHeight="15840" tabRatio="782" xr2:uid="{00000000-000D-0000-FFFF-FFFF00000000}"/>
  </bookViews>
  <sheets>
    <sheet name="Home" sheetId="62" r:id="rId1"/>
    <sheet name="Dashboard" sheetId="61" r:id="rId2"/>
    <sheet name="Time Schedule Input" sheetId="12" r:id="rId3"/>
    <sheet name="S-Curve Data Input Overall" sheetId="7" r:id="rId4"/>
  </sheets>
  <definedNames>
    <definedName name="HO">Home!$L$41</definedName>
    <definedName name="_xlnm.Print_Area" localSheetId="1">Dashboard!$S$26:$EV$111</definedName>
    <definedName name="_xlnm.Print_Area" localSheetId="3">'S-Curve Data Input Overall'!$A$1:$U$29</definedName>
    <definedName name="_xlnm.Print_Area" localSheetId="2">'Time Schedule Input'!$A$1:$V$11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7" l="1"/>
  <c r="F4" i="7"/>
  <c r="F5" i="7"/>
  <c r="F6" i="7"/>
  <c r="F7" i="7"/>
  <c r="F8" i="7"/>
  <c r="F9" i="7"/>
  <c r="F10" i="7"/>
  <c r="F11" i="7"/>
  <c r="F12" i="7"/>
  <c r="F13" i="7"/>
  <c r="F14" i="7"/>
  <c r="F15" i="7"/>
  <c r="F16" i="7"/>
  <c r="F17" i="7"/>
  <c r="F18" i="7"/>
  <c r="F19" i="7"/>
  <c r="F20" i="7"/>
  <c r="F21" i="7"/>
  <c r="F22" i="7"/>
  <c r="F23" i="7"/>
  <c r="F24" i="7"/>
  <c r="F25" i="7"/>
  <c r="F26" i="7"/>
  <c r="F27" i="7"/>
  <c r="F28" i="7"/>
  <c r="F29" i="7"/>
  <c r="F2" i="7"/>
  <c r="E4" i="7"/>
  <c r="E5" i="7" s="1"/>
  <c r="E6" i="7" s="1"/>
  <c r="E7" i="7" s="1"/>
  <c r="E8" i="7" s="1"/>
  <c r="E9" i="7" s="1"/>
  <c r="E10" i="7" s="1"/>
  <c r="E11" i="7" s="1"/>
  <c r="E12" i="7" s="1"/>
  <c r="E13" i="7" s="1"/>
  <c r="E14" i="7" s="1"/>
  <c r="E15" i="7" s="1"/>
  <c r="E16" i="7" s="1"/>
  <c r="E17" i="7" s="1"/>
  <c r="E18" i="7" s="1"/>
  <c r="E19" i="7" s="1"/>
  <c r="E20" i="7" s="1"/>
  <c r="E21" i="7" s="1"/>
  <c r="E22" i="7" s="1"/>
  <c r="E23" i="7" s="1"/>
  <c r="E24" i="7" s="1"/>
  <c r="E25" i="7" s="1"/>
  <c r="E26" i="7" s="1"/>
  <c r="E27" i="7" s="1"/>
  <c r="E28" i="7" s="1"/>
  <c r="E29" i="7"/>
  <c r="E3" i="7"/>
  <c r="E2" i="7"/>
  <c r="D4" i="7"/>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 i="7"/>
  <c r="D2" i="7"/>
  <c r="K29" i="7"/>
  <c r="K2" i="7"/>
  <c r="K3" i="7" s="1"/>
  <c r="K4" i="7" s="1"/>
  <c r="K5" i="7" s="1"/>
  <c r="K6" i="7" s="1"/>
  <c r="K7" i="7" s="1"/>
  <c r="K8" i="7" s="1"/>
  <c r="K9" i="7" s="1"/>
  <c r="K10" i="7" s="1"/>
  <c r="K11" i="7" s="1"/>
  <c r="K12" i="7" s="1"/>
  <c r="K13" i="7" s="1"/>
  <c r="K14" i="7" s="1"/>
  <c r="K15" i="7" s="1"/>
  <c r="K16" i="7" s="1"/>
  <c r="K17" i="7" s="1"/>
  <c r="K18" i="7" s="1"/>
  <c r="K19" i="7" s="1"/>
  <c r="K20" i="7" s="1"/>
  <c r="K21" i="7" s="1"/>
  <c r="K22" i="7" s="1"/>
  <c r="K23" i="7" s="1"/>
  <c r="K24" i="7" s="1"/>
  <c r="K25" i="7" s="1"/>
  <c r="K26" i="7" s="1"/>
  <c r="K27" i="7" s="1"/>
  <c r="K28" i="7" s="1"/>
  <c r="J2" i="7"/>
  <c r="J3" i="7" s="1"/>
  <c r="J4" i="7" s="1"/>
  <c r="J5" i="7" s="1"/>
  <c r="J6" i="7" s="1"/>
  <c r="J7" i="7" s="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L3" i="7"/>
  <c r="O2" i="12"/>
  <c r="M2" i="12"/>
  <c r="P2" i="12" s="1"/>
  <c r="Q2" i="12" s="1"/>
  <c r="L2" i="12"/>
  <c r="K2" i="12"/>
  <c r="N41" i="62"/>
  <c r="L41" i="62" s="1"/>
  <c r="B1" i="62"/>
  <c r="C1" i="62" s="1"/>
  <c r="D1" i="62" s="1"/>
  <c r="J8" i="62" s="1"/>
  <c r="L2" i="7"/>
  <c r="I2" i="7"/>
  <c r="H2" i="7"/>
  <c r="O5" i="7"/>
  <c r="L3" i="12"/>
  <c r="O3" i="12"/>
  <c r="L4" i="12"/>
  <c r="O4" i="12"/>
  <c r="L6" i="12"/>
  <c r="O6" i="12"/>
  <c r="R6" i="12" s="1"/>
  <c r="L7" i="12"/>
  <c r="O7" i="12"/>
  <c r="L8" i="12"/>
  <c r="O8" i="12"/>
  <c r="R8" i="12" s="1"/>
  <c r="L9" i="12"/>
  <c r="O9" i="12"/>
  <c r="L10" i="12"/>
  <c r="O10" i="12"/>
  <c r="R10" i="12" s="1"/>
  <c r="L11" i="12"/>
  <c r="O11" i="12"/>
  <c r="N2" i="12" l="1"/>
  <c r="R9" i="12"/>
  <c r="R7" i="12"/>
  <c r="R2" i="12"/>
  <c r="O5" i="12"/>
  <c r="L5" i="12"/>
  <c r="R11" i="12"/>
  <c r="R4" i="12"/>
  <c r="R3" i="12"/>
  <c r="N2" i="7"/>
  <c r="V2" i="12" l="1"/>
  <c r="V4" i="12" s="1"/>
  <c r="R5" i="12"/>
  <c r="T3" i="12"/>
  <c r="T4" i="12"/>
  <c r="T5" i="12"/>
  <c r="T6" i="12"/>
  <c r="T7" i="12"/>
  <c r="T8" i="12"/>
  <c r="T9" i="12"/>
  <c r="T10" i="12"/>
  <c r="T11" i="12"/>
  <c r="S3" i="12" l="1"/>
  <c r="S4" i="12"/>
  <c r="S5" i="12"/>
  <c r="S6" i="12"/>
  <c r="S7" i="12"/>
  <c r="S8" i="12"/>
  <c r="S9" i="12"/>
  <c r="S10" i="12"/>
  <c r="S11" i="12"/>
  <c r="J3" i="12"/>
  <c r="J4" i="12"/>
  <c r="J5" i="12"/>
  <c r="J6" i="12"/>
  <c r="J7" i="12"/>
  <c r="J8" i="12"/>
  <c r="J9" i="12"/>
  <c r="J10" i="12"/>
  <c r="J11" i="12"/>
  <c r="H3" i="12"/>
  <c r="H4" i="12"/>
  <c r="H5" i="12"/>
  <c r="H6" i="12"/>
  <c r="H7" i="12"/>
  <c r="H8" i="12"/>
  <c r="H9" i="12"/>
  <c r="H10" i="12"/>
  <c r="H11" i="12"/>
  <c r="I19" i="7"/>
  <c r="I20" i="7"/>
  <c r="I21" i="7"/>
  <c r="I22" i="7"/>
  <c r="I23" i="7"/>
  <c r="I24" i="7"/>
  <c r="I27" i="7"/>
  <c r="I28" i="7"/>
  <c r="I4" i="7"/>
  <c r="I5" i="7"/>
  <c r="I6" i="7"/>
  <c r="I7" i="7"/>
  <c r="I8" i="7"/>
  <c r="I9" i="7"/>
  <c r="I10" i="7"/>
  <c r="I11" i="7"/>
  <c r="I12" i="7"/>
  <c r="I16" i="7"/>
  <c r="I17" i="7"/>
  <c r="I18" i="7"/>
  <c r="I25" i="7"/>
  <c r="I26" i="7"/>
  <c r="I29" i="7"/>
  <c r="I3" i="7"/>
  <c r="I15" i="7"/>
  <c r="I13" i="7"/>
  <c r="I14" i="7"/>
  <c r="G26" i="7" l="1"/>
  <c r="G27" i="7"/>
  <c r="G28" i="7"/>
  <c r="G29" i="7"/>
  <c r="L29" i="7" l="1"/>
  <c r="L21" i="7"/>
  <c r="L13" i="7"/>
  <c r="L5" i="7"/>
  <c r="L28" i="7"/>
  <c r="L20" i="7"/>
  <c r="L12" i="7"/>
  <c r="L4" i="7"/>
  <c r="L19" i="7"/>
  <c r="L11" i="7"/>
  <c r="L27" i="7"/>
  <c r="L26" i="7"/>
  <c r="L18" i="7"/>
  <c r="L10" i="7"/>
  <c r="L24" i="7"/>
  <c r="L16" i="7"/>
  <c r="L8" i="7"/>
  <c r="L25" i="7"/>
  <c r="L23" i="7"/>
  <c r="L15" i="7"/>
  <c r="L7" i="7"/>
  <c r="L17" i="7"/>
  <c r="L22" i="7"/>
  <c r="L14" i="7"/>
  <c r="L6" i="7"/>
  <c r="L9" i="7"/>
  <c r="N19" i="7" l="1"/>
  <c r="N15" i="7"/>
  <c r="N14" i="7"/>
  <c r="N12" i="7"/>
  <c r="N6" i="7"/>
  <c r="N4" i="7"/>
  <c r="N3" i="7"/>
  <c r="N28" i="7"/>
  <c r="N29" i="7"/>
  <c r="N11" i="7"/>
  <c r="N20" i="7"/>
  <c r="N21" i="7"/>
  <c r="N22" i="7"/>
  <c r="N23" i="7"/>
  <c r="N24" i="7"/>
  <c r="N25" i="7"/>
  <c r="N26" i="7"/>
  <c r="N27" i="7"/>
  <c r="K3" i="12"/>
  <c r="M3" i="12" s="1"/>
  <c r="G2" i="7"/>
  <c r="P3" i="12" l="1"/>
  <c r="Q3" i="12" s="1"/>
  <c r="N3" i="12"/>
  <c r="O4" i="7"/>
  <c r="N13" i="7"/>
  <c r="N5" i="7"/>
  <c r="N16" i="7"/>
  <c r="N17" i="7"/>
  <c r="N9" i="7"/>
  <c r="N8" i="7"/>
  <c r="N7" i="7"/>
  <c r="N18" i="7"/>
  <c r="N10" i="7"/>
  <c r="K4" i="12"/>
  <c r="M4" i="12" s="1"/>
  <c r="H29" i="7"/>
  <c r="H28" i="7"/>
  <c r="H27" i="7"/>
  <c r="H26" i="7"/>
  <c r="H25" i="7"/>
  <c r="H24" i="7"/>
  <c r="H23" i="7"/>
  <c r="H22" i="7"/>
  <c r="H21" i="7"/>
  <c r="H20" i="7"/>
  <c r="H19" i="7"/>
  <c r="H18" i="7"/>
  <c r="H17" i="7"/>
  <c r="H16" i="7"/>
  <c r="H15" i="7"/>
  <c r="H14" i="7"/>
  <c r="H13" i="7"/>
  <c r="H12" i="7"/>
  <c r="H11" i="7"/>
  <c r="H10" i="7"/>
  <c r="W5" i="7" s="1"/>
  <c r="H9" i="7"/>
  <c r="H8" i="7"/>
  <c r="H7" i="7"/>
  <c r="H6" i="7"/>
  <c r="H5" i="7"/>
  <c r="H4" i="7"/>
  <c r="H3" i="7"/>
  <c r="P4" i="12" l="1"/>
  <c r="Q4" i="12" s="1"/>
  <c r="N4" i="12"/>
  <c r="O3" i="7"/>
  <c r="W4" i="7"/>
  <c r="G3" i="7"/>
  <c r="M3" i="7"/>
  <c r="M2" i="7"/>
  <c r="K5" i="12"/>
  <c r="M5" i="12" s="1"/>
  <c r="P5" i="12" l="1"/>
  <c r="Q5" i="12" s="1"/>
  <c r="N5" i="12"/>
  <c r="O2" i="7"/>
  <c r="W3" i="7"/>
  <c r="G4" i="7"/>
  <c r="K6" i="12"/>
  <c r="K7" i="12" l="1"/>
  <c r="M6" i="12"/>
  <c r="W2" i="7"/>
  <c r="G5" i="7"/>
  <c r="Q2" i="7"/>
  <c r="R2" i="7" s="1"/>
  <c r="M5" i="7"/>
  <c r="M4" i="7"/>
  <c r="M6" i="7"/>
  <c r="P6" i="12" l="1"/>
  <c r="Q6" i="12" s="1"/>
  <c r="N6" i="12"/>
  <c r="K8" i="12"/>
  <c r="M7" i="12"/>
  <c r="G6" i="7"/>
  <c r="Q3" i="7"/>
  <c r="R3" i="7" s="1"/>
  <c r="M7" i="7"/>
  <c r="K9" i="12" l="1"/>
  <c r="M8" i="12"/>
  <c r="P7" i="12"/>
  <c r="Q7" i="12" s="1"/>
  <c r="N7" i="12"/>
  <c r="G7" i="7"/>
  <c r="V2" i="7" s="1"/>
  <c r="Q4" i="7"/>
  <c r="R4" i="7" s="1"/>
  <c r="M8" i="7"/>
  <c r="P8" i="12" l="1"/>
  <c r="Q8" i="12" s="1"/>
  <c r="N8" i="12"/>
  <c r="K10" i="12"/>
  <c r="M9" i="12"/>
  <c r="G8" i="7"/>
  <c r="V3" i="7" s="1"/>
  <c r="Q5" i="7"/>
  <c r="H2" i="12" s="1"/>
  <c r="M9" i="7"/>
  <c r="N9" i="12" l="1"/>
  <c r="P9" i="12"/>
  <c r="Q9" i="12" s="1"/>
  <c r="K11" i="12"/>
  <c r="M11" i="12" s="1"/>
  <c r="M10" i="12"/>
  <c r="R5" i="7"/>
  <c r="G9" i="7"/>
  <c r="V4" i="7" s="1"/>
  <c r="M10" i="7"/>
  <c r="P10" i="12" l="1"/>
  <c r="Q10" i="12" s="1"/>
  <c r="N10" i="12"/>
  <c r="P11" i="12"/>
  <c r="Q11" i="12" s="1"/>
  <c r="N11" i="12"/>
  <c r="G10" i="7"/>
  <c r="M11" i="7"/>
  <c r="V5" i="7" l="1"/>
  <c r="G11" i="7"/>
  <c r="P5" i="7" s="1"/>
  <c r="M12" i="7" l="1"/>
  <c r="S5" i="7"/>
  <c r="G12" i="7"/>
  <c r="M13" i="7"/>
  <c r="S2" i="12" l="1"/>
  <c r="T2" i="12"/>
  <c r="J2" i="12"/>
  <c r="G13" i="7"/>
  <c r="M14" i="7"/>
  <c r="G14" i="7" l="1"/>
  <c r="M15" i="7"/>
  <c r="G15" i="7" l="1"/>
  <c r="M16" i="7"/>
  <c r="G16" i="7" l="1"/>
  <c r="G17" i="7" l="1"/>
  <c r="M17" i="7"/>
  <c r="S2" i="7"/>
  <c r="U2" i="7" l="1"/>
  <c r="T2" i="7"/>
  <c r="G18" i="7"/>
  <c r="M18" i="7"/>
  <c r="S3" i="7"/>
  <c r="P2" i="7"/>
  <c r="U3" i="7" l="1"/>
  <c r="T3" i="7"/>
  <c r="G19" i="7"/>
  <c r="P3" i="7"/>
  <c r="M19" i="7"/>
  <c r="S4" i="7"/>
  <c r="U4" i="7" l="1"/>
  <c r="T4" i="7"/>
  <c r="P4" i="7"/>
  <c r="G20" i="7"/>
  <c r="M21" i="7"/>
  <c r="T5" i="7"/>
  <c r="M20" i="7"/>
  <c r="G21" i="7" l="1"/>
  <c r="M22" i="7"/>
  <c r="U5" i="7"/>
  <c r="G22" i="7" l="1"/>
  <c r="M23" i="7"/>
  <c r="G23" i="7" l="1"/>
  <c r="M24" i="7"/>
  <c r="G24" i="7" l="1"/>
  <c r="M25" i="7"/>
  <c r="G25" i="7" l="1"/>
  <c r="M26" i="7"/>
  <c r="M27" i="7" l="1"/>
  <c r="M28" i="7" l="1"/>
  <c r="M29" i="7"/>
</calcChain>
</file>

<file path=xl/sharedStrings.xml><?xml version="1.0" encoding="utf-8"?>
<sst xmlns="http://schemas.openxmlformats.org/spreadsheetml/2006/main" count="69" uniqueCount="65">
  <si>
    <t>Original Duration</t>
  </si>
  <si>
    <t>% Actual</t>
  </si>
  <si>
    <t>Months</t>
  </si>
  <si>
    <t>SPI</t>
  </si>
  <si>
    <t>Project Overall</t>
  </si>
  <si>
    <t>Data Date</t>
  </si>
  <si>
    <t>Elapsed Duration</t>
  </si>
  <si>
    <t>Remaining Duration</t>
  </si>
  <si>
    <t>Sr.</t>
  </si>
  <si>
    <t>Planned Start</t>
  </si>
  <si>
    <t>A/F Start</t>
  </si>
  <si>
    <t>A/F Finish</t>
  </si>
  <si>
    <t xml:space="preserve">% Planned </t>
  </si>
  <si>
    <t>% Planned Balance</t>
  </si>
  <si>
    <t>% Elapsed Time</t>
  </si>
  <si>
    <t>% Remaining Time</t>
  </si>
  <si>
    <t>Monthly Planned Value</t>
  </si>
  <si>
    <t>Monthly Actual Value</t>
  </si>
  <si>
    <t>Cumulative Planned Value</t>
  </si>
  <si>
    <t>Cumulative Actual Value</t>
  </si>
  <si>
    <t>Schedule
 Variance</t>
  </si>
  <si>
    <t>% Monthly Planned Value</t>
  </si>
  <si>
    <t>% Monthly Actual Value</t>
  </si>
  <si>
    <t>Elapsed Months</t>
  </si>
  <si>
    <t>Months of SPI</t>
  </si>
  <si>
    <t>% Mothly Schedule
 Variance</t>
  </si>
  <si>
    <t>% Cumulative Schedule Variance</t>
  </si>
  <si>
    <t>% Planned</t>
  </si>
  <si>
    <t>% Variance</t>
  </si>
  <si>
    <t>Delay</t>
  </si>
  <si>
    <t>SPI 4 M LB</t>
  </si>
  <si>
    <t>% Variance 4MLB</t>
  </si>
  <si>
    <t>Items</t>
  </si>
  <si>
    <t>% Actual Remaining</t>
  </si>
  <si>
    <t>% planned Remaining</t>
  </si>
  <si>
    <t xml:space="preserve">% Actual </t>
  </si>
  <si>
    <t>% Actual Balance</t>
  </si>
  <si>
    <t>% Time Delay</t>
  </si>
  <si>
    <t>% Monthly Planned</t>
  </si>
  <si>
    <t>%Monthly Actual</t>
  </si>
  <si>
    <t>Pl. Finish</t>
  </si>
  <si>
    <t>Clock</t>
  </si>
  <si>
    <t>Needle</t>
  </si>
  <si>
    <t>Engineering</t>
  </si>
  <si>
    <t>Procurement</t>
  </si>
  <si>
    <t>Construction</t>
  </si>
  <si>
    <t>Main Package 1</t>
  </si>
  <si>
    <t>Main Package 2</t>
  </si>
  <si>
    <t>Main Package 3</t>
  </si>
  <si>
    <t>Main Package 4</t>
  </si>
  <si>
    <t>Main Package 5</t>
  </si>
  <si>
    <t>Main Package 6</t>
  </si>
  <si>
    <r>
      <rPr>
        <sz val="12"/>
        <color theme="3" tint="-0.249977111117893"/>
        <rFont val="Arial"/>
        <family val="2"/>
      </rPr>
      <t>This Report Is Owned By:</t>
    </r>
    <r>
      <rPr>
        <sz val="20"/>
        <color theme="3" tint="-0.249977111117893"/>
        <rFont val="Arial"/>
        <family val="2"/>
      </rPr>
      <t xml:space="preserve">
www.chartenia.com</t>
    </r>
  </si>
  <si>
    <t>Project Name</t>
  </si>
  <si>
    <t>Building Best Project</t>
  </si>
  <si>
    <t>Report Date</t>
  </si>
  <si>
    <t>Cut-Off Date</t>
  </si>
  <si>
    <t>Prepared By</t>
  </si>
  <si>
    <t>Chartenia Project Control</t>
  </si>
  <si>
    <t>Company Name</t>
  </si>
  <si>
    <t>Revesion No</t>
  </si>
  <si>
    <t>Rev.00</t>
  </si>
  <si>
    <r>
      <rPr>
        <b/>
        <sz val="9"/>
        <color rgb="FFFF0000"/>
        <rFont val="Arial"/>
        <family val="2"/>
      </rPr>
      <t>Warning:</t>
    </r>
    <r>
      <rPr>
        <sz val="9"/>
        <color theme="1"/>
        <rFont val="Arial"/>
        <family val="2"/>
      </rPr>
      <t xml:space="preserve"> This Document belongs to chartenia, LLC. Purchasing this document does not mean that the buyer can take the ownership of the design, formulas, and the ideas included in this document as they will remain under the sole ownership of Chartenia, LLC. The user of this document will not attempt to waive any of Chartenia's rights by taking the ownership of this document, give for free, resell to others, or republishing it under his/her name, or changing any of the document's access security rights. 
This document is copyrighted to Chartenia, LLC. 
If you have any questions, please contact us:
www.chartenia.com
info@chartenia.com</t>
    </r>
  </si>
  <si>
    <t>This Report Is Owned By:
www.chartenia.com</t>
  </si>
  <si>
    <t>Verification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</si>
</sst>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F800]dddd\,\ mmmm\ dd\,\ yyyy"/>
  </numFmts>
  <fonts count="27" x14ac:knownFonts="1">
    <font>
      <sz val="11"/>
      <color theme="1"/>
      <name val="Calibri"/>
      <family val="2"/>
      <scheme val="minor"/>
    </font>
    <font>
      <sz val="8"/>
      <name val="Calibri"/>
      <family val="2"/>
      <scheme val="minor"/>
    </font>
    <font>
      <sz val="11"/>
      <color theme="1"/>
      <name val="Calibri"/>
      <family val="2"/>
      <scheme val="minor"/>
    </font>
    <font>
      <b/>
      <sz val="10"/>
      <color theme="1"/>
      <name val="Arial Narrow"/>
      <family val="2"/>
    </font>
    <font>
      <sz val="11"/>
      <color theme="1"/>
      <name val="Arial Narrow"/>
      <family val="2"/>
    </font>
    <font>
      <sz val="10"/>
      <color theme="1"/>
      <name val="Arial Narrow"/>
      <family val="2"/>
    </font>
    <font>
      <b/>
      <sz val="11"/>
      <color theme="0"/>
      <name val="Arial Narrow"/>
      <family val="2"/>
    </font>
    <font>
      <sz val="32"/>
      <color theme="1"/>
      <name val="Calibri"/>
      <family val="2"/>
      <scheme val="minor"/>
    </font>
    <font>
      <b/>
      <sz val="51"/>
      <color theme="1" tint="0.249977111117893"/>
      <name val="Calibri"/>
      <family val="2"/>
      <scheme val="minor"/>
    </font>
    <font>
      <b/>
      <sz val="51"/>
      <color theme="0"/>
      <name val="Calibri"/>
      <family val="2"/>
      <scheme val="minor"/>
    </font>
    <font>
      <sz val="11"/>
      <color rgb="FFFF0000"/>
      <name val="Calibri"/>
      <family val="2"/>
      <scheme val="minor"/>
    </font>
    <font>
      <sz val="11"/>
      <color theme="0"/>
      <name val="Calibri"/>
      <family val="2"/>
      <scheme val="minor"/>
    </font>
    <font>
      <u/>
      <sz val="11"/>
      <color theme="10"/>
      <name val="Calibri"/>
      <family val="2"/>
      <scheme val="minor"/>
    </font>
    <font>
      <sz val="11"/>
      <color theme="0" tint="-4.9989318521683403E-2"/>
      <name val="Calibri"/>
      <family val="2"/>
      <scheme val="minor"/>
    </font>
    <font>
      <sz val="11"/>
      <color theme="3" tint="-0.249977111117893"/>
      <name val="Calibri"/>
      <family val="2"/>
      <scheme val="minor"/>
    </font>
    <font>
      <b/>
      <sz val="70"/>
      <color theme="3" tint="-0.249977111117893"/>
      <name val="Arial"/>
      <family val="2"/>
    </font>
    <font>
      <sz val="20"/>
      <color theme="3" tint="-0.249977111117893"/>
      <name val="Arial"/>
      <family val="2"/>
    </font>
    <font>
      <sz val="12"/>
      <color theme="3" tint="-0.249977111117893"/>
      <name val="Arial"/>
      <family val="2"/>
    </font>
    <font>
      <b/>
      <sz val="20"/>
      <color theme="3" tint="-0.249977111117893"/>
      <name val="Arial"/>
      <family val="2"/>
    </font>
    <font>
      <b/>
      <sz val="26"/>
      <color theme="3" tint="-0.249977111117893"/>
      <name val="Arial"/>
      <family val="2"/>
    </font>
    <font>
      <b/>
      <sz val="12"/>
      <color theme="1"/>
      <name val="Arial"/>
      <family val="2"/>
    </font>
    <font>
      <sz val="11"/>
      <color theme="1"/>
      <name val="Arial"/>
      <family val="2"/>
    </font>
    <font>
      <sz val="9"/>
      <color theme="1"/>
      <name val="Arial"/>
      <family val="2"/>
    </font>
    <font>
      <b/>
      <sz val="9"/>
      <color rgb="FFFF0000"/>
      <name val="Arial"/>
      <family val="2"/>
    </font>
    <font>
      <sz val="12"/>
      <color theme="0" tint="-4.9989318521683403E-2"/>
      <name val="Arial"/>
      <family val="2"/>
    </font>
    <font>
      <b/>
      <sz val="20"/>
      <color theme="0" tint="-4.9989318521683403E-2"/>
      <name val="Arial"/>
      <family val="2"/>
    </font>
    <font>
      <sz val="8"/>
      <color theme="0" tint="-4.9989318521683403E-2"/>
      <name val="Arial Narrow"/>
      <family val="2"/>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B3FFD5"/>
        <bgColor indexed="64"/>
      </patternFill>
    </fill>
    <fill>
      <patternFill patternType="solid">
        <fgColor rgb="FFE4E1DC"/>
        <bgColor indexed="64"/>
      </patternFill>
    </fill>
    <fill>
      <patternFill patternType="solid">
        <fgColor rgb="FFD3F0FD"/>
        <bgColor indexed="64"/>
      </patternFill>
    </fill>
    <fill>
      <patternFill patternType="solid">
        <fgColor rgb="FFE8F7FE"/>
        <bgColor indexed="64"/>
      </patternFill>
    </fill>
    <fill>
      <patternFill patternType="solid">
        <fgColor rgb="FFFFF9E7"/>
        <bgColor indexed="64"/>
      </patternFill>
    </fill>
    <fill>
      <patternFill patternType="solid">
        <fgColor rgb="FFF9F9F9"/>
        <bgColor indexed="64"/>
      </patternFill>
    </fill>
    <fill>
      <patternFill patternType="solid">
        <fgColor theme="3" tint="-0.249977111117893"/>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cellStyleXfs>
  <cellXfs count="131">
    <xf numFmtId="0" fontId="0" fillId="0" borderId="0" xfId="0"/>
    <xf numFmtId="0" fontId="0" fillId="2" borderId="0" xfId="0" applyFill="1"/>
    <xf numFmtId="0" fontId="4" fillId="0" borderId="0" xfId="0" applyFont="1" applyAlignment="1">
      <alignment horizontal="center"/>
    </xf>
    <xf numFmtId="0" fontId="0" fillId="6" borderId="0" xfId="0" applyFill="1"/>
    <xf numFmtId="0" fontId="6" fillId="5" borderId="5" xfId="0" applyFont="1" applyFill="1" applyBorder="1" applyAlignment="1">
      <alignment horizontal="center" vertical="center" wrapText="1"/>
    </xf>
    <xf numFmtId="4" fontId="4" fillId="7" borderId="1" xfId="0" applyNumberFormat="1" applyFont="1" applyFill="1" applyBorder="1" applyAlignment="1">
      <alignment horizontal="center"/>
    </xf>
    <xf numFmtId="10" fontId="4" fillId="7" borderId="1" xfId="1" applyNumberFormat="1" applyFont="1" applyFill="1" applyBorder="1" applyAlignment="1">
      <alignment horizontal="center"/>
    </xf>
    <xf numFmtId="0" fontId="0" fillId="6" borderId="0" xfId="0" applyFill="1" applyBorder="1"/>
    <xf numFmtId="0" fontId="0" fillId="0" borderId="0" xfId="0" applyBorder="1"/>
    <xf numFmtId="0" fontId="0" fillId="0" borderId="6" xfId="0" applyBorder="1"/>
    <xf numFmtId="0" fontId="0" fillId="0" borderId="4" xfId="0" applyBorder="1"/>
    <xf numFmtId="0" fontId="7" fillId="6" borderId="0" xfId="0" applyFont="1" applyFill="1" applyBorder="1"/>
    <xf numFmtId="0" fontId="7" fillId="6" borderId="6" xfId="0" applyFont="1" applyFill="1" applyBorder="1"/>
    <xf numFmtId="0" fontId="7" fillId="6" borderId="4" xfId="0" applyFont="1" applyFill="1" applyBorder="1"/>
    <xf numFmtId="0" fontId="7" fillId="6" borderId="0" xfId="0" applyFont="1" applyFill="1"/>
    <xf numFmtId="0" fontId="7" fillId="2" borderId="0" xfId="0" applyFont="1" applyFill="1" applyBorder="1"/>
    <xf numFmtId="0" fontId="0" fillId="2" borderId="0" xfId="0" applyFill="1" applyBorder="1"/>
    <xf numFmtId="15" fontId="0" fillId="0" borderId="0" xfId="0" applyNumberFormat="1"/>
    <xf numFmtId="4" fontId="0" fillId="0" borderId="0" xfId="0" applyNumberFormat="1"/>
    <xf numFmtId="10" fontId="0" fillId="0" borderId="0" xfId="0" applyNumberFormat="1"/>
    <xf numFmtId="9" fontId="0" fillId="0" borderId="0" xfId="0" applyNumberFormat="1"/>
    <xf numFmtId="4" fontId="4" fillId="0" borderId="0" xfId="0" applyNumberFormat="1" applyFont="1" applyAlignment="1">
      <alignment horizontal="center"/>
    </xf>
    <xf numFmtId="43" fontId="4" fillId="0" borderId="0" xfId="2" applyFont="1" applyAlignment="1">
      <alignment horizontal="center"/>
    </xf>
    <xf numFmtId="43" fontId="4" fillId="0" borderId="0" xfId="0" applyNumberFormat="1" applyFont="1" applyAlignment="1">
      <alignment horizontal="center"/>
    </xf>
    <xf numFmtId="4" fontId="4" fillId="7" borderId="0" xfId="0" applyNumberFormat="1" applyFont="1" applyFill="1" applyBorder="1" applyAlignment="1">
      <alignment horizontal="center"/>
    </xf>
    <xf numFmtId="0" fontId="7" fillId="2" borderId="0" xfId="0" applyFont="1" applyFill="1"/>
    <xf numFmtId="0" fontId="0" fillId="9" borderId="0" xfId="0" applyFill="1"/>
    <xf numFmtId="0" fontId="7" fillId="9" borderId="0" xfId="0" applyFont="1" applyFill="1" applyBorder="1"/>
    <xf numFmtId="0" fontId="7" fillId="9" borderId="0" xfId="0" applyFont="1" applyFill="1"/>
    <xf numFmtId="0" fontId="0" fillId="3" borderId="0" xfId="0" applyFill="1"/>
    <xf numFmtId="0" fontId="0" fillId="4" borderId="0" xfId="0" applyFill="1"/>
    <xf numFmtId="0" fontId="0" fillId="4" borderId="0" xfId="0" applyFill="1" applyBorder="1"/>
    <xf numFmtId="0" fontId="0" fillId="8" borderId="0" xfId="0" applyFill="1"/>
    <xf numFmtId="0" fontId="0" fillId="8" borderId="0" xfId="0" applyFill="1" applyBorder="1"/>
    <xf numFmtId="0" fontId="0" fillId="10" borderId="0" xfId="0" applyFill="1"/>
    <xf numFmtId="0" fontId="0" fillId="11" borderId="0" xfId="0" applyFill="1"/>
    <xf numFmtId="0" fontId="0" fillId="12" borderId="0" xfId="0" applyFill="1"/>
    <xf numFmtId="0" fontId="7" fillId="12" borderId="0" xfId="0" applyFont="1" applyFill="1" applyBorder="1"/>
    <xf numFmtId="0" fontId="7" fillId="12" borderId="0" xfId="0" applyFont="1" applyFill="1"/>
    <xf numFmtId="0" fontId="0" fillId="13" borderId="0" xfId="0" applyFill="1"/>
    <xf numFmtId="0" fontId="0" fillId="13" borderId="0" xfId="0" applyFill="1" applyBorder="1"/>
    <xf numFmtId="0" fontId="7" fillId="13" borderId="0" xfId="0" applyFont="1" applyFill="1" applyBorder="1"/>
    <xf numFmtId="0" fontId="7" fillId="13" borderId="0" xfId="0" applyFont="1" applyFill="1"/>
    <xf numFmtId="0" fontId="0" fillId="14" borderId="0" xfId="0" applyFill="1"/>
    <xf numFmtId="0" fontId="0" fillId="14" borderId="0" xfId="0" applyFill="1" applyBorder="1"/>
    <xf numFmtId="0" fontId="7" fillId="14" borderId="0" xfId="0" applyFont="1" applyFill="1" applyBorder="1"/>
    <xf numFmtId="0" fontId="7" fillId="14" borderId="0" xfId="0" applyFont="1" applyFill="1"/>
    <xf numFmtId="0" fontId="9" fillId="6" borderId="0" xfId="0" applyFont="1" applyFill="1" applyBorder="1" applyAlignment="1">
      <alignment vertical="center" wrapText="1"/>
    </xf>
    <xf numFmtId="0" fontId="8" fillId="6" borderId="0" xfId="0" applyFont="1" applyFill="1" applyBorder="1" applyAlignment="1">
      <alignment vertical="center" wrapText="1"/>
    </xf>
    <xf numFmtId="0" fontId="0" fillId="15" borderId="0" xfId="0" applyFill="1"/>
    <xf numFmtId="0" fontId="0" fillId="6" borderId="0" xfId="0" applyFill="1" applyBorder="1" applyAlignment="1">
      <alignment horizontal="center"/>
    </xf>
    <xf numFmtId="0" fontId="13" fillId="16" borderId="0" xfId="0" applyFont="1" applyFill="1"/>
    <xf numFmtId="0" fontId="14" fillId="16" borderId="0" xfId="0" applyFont="1" applyFill="1"/>
    <xf numFmtId="0" fontId="15" fillId="3" borderId="8"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0" fillId="17" borderId="0" xfId="0" applyFill="1"/>
    <xf numFmtId="0" fontId="0" fillId="16" borderId="0" xfId="0" applyFill="1"/>
    <xf numFmtId="0" fontId="15" fillId="3" borderId="4" xfId="0" applyFont="1" applyFill="1" applyBorder="1" applyAlignment="1">
      <alignment horizontal="center" vertical="center"/>
    </xf>
    <xf numFmtId="0" fontId="15" fillId="3" borderId="0" xfId="0" applyFont="1" applyFill="1" applyAlignment="1">
      <alignment horizontal="center" vertical="center"/>
    </xf>
    <xf numFmtId="0" fontId="15" fillId="3" borderId="6" xfId="0" applyFont="1" applyFill="1" applyBorder="1" applyAlignment="1">
      <alignment horizontal="center" vertical="center"/>
    </xf>
    <xf numFmtId="0" fontId="11" fillId="16" borderId="0" xfId="0" applyFont="1" applyFill="1"/>
    <xf numFmtId="0" fontId="16" fillId="3" borderId="9" xfId="3" applyFont="1" applyFill="1" applyBorder="1" applyAlignment="1">
      <alignment horizontal="center" vertical="top" wrapText="1"/>
    </xf>
    <xf numFmtId="0" fontId="18" fillId="3" borderId="10" xfId="0" applyFont="1" applyFill="1" applyBorder="1" applyAlignment="1">
      <alignment horizontal="center" vertical="top"/>
    </xf>
    <xf numFmtId="0" fontId="18" fillId="3" borderId="11" xfId="0" applyFont="1" applyFill="1" applyBorder="1" applyAlignment="1">
      <alignment horizontal="center" vertical="top"/>
    </xf>
    <xf numFmtId="0" fontId="19" fillId="6" borderId="8"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0" xfId="0" applyFont="1" applyFill="1" applyAlignment="1">
      <alignment horizontal="center" vertical="center"/>
    </xf>
    <xf numFmtId="0" fontId="19" fillId="6" borderId="6"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20" fillId="6" borderId="1" xfId="0" applyFont="1" applyFill="1" applyBorder="1" applyAlignment="1" applyProtection="1">
      <alignment horizontal="left" vertical="center" indent="1"/>
      <protection locked="0"/>
    </xf>
    <xf numFmtId="0" fontId="21" fillId="6" borderId="1" xfId="0" applyFont="1" applyFill="1" applyBorder="1" applyAlignment="1" applyProtection="1">
      <alignment horizontal="left" vertical="center" indent="1"/>
      <protection locked="0"/>
    </xf>
    <xf numFmtId="164" fontId="21" fillId="6" borderId="1" xfId="0" applyNumberFormat="1" applyFont="1" applyFill="1" applyBorder="1" applyAlignment="1" applyProtection="1">
      <alignment horizontal="left" vertical="center" indent="1"/>
      <protection locked="0"/>
    </xf>
    <xf numFmtId="0" fontId="20" fillId="6" borderId="2" xfId="0" applyFont="1" applyFill="1" applyBorder="1" applyAlignment="1" applyProtection="1">
      <alignment horizontal="left" vertical="center" indent="1"/>
      <protection locked="0"/>
    </xf>
    <xf numFmtId="0" fontId="20" fillId="6" borderId="14" xfId="0" applyFont="1" applyFill="1" applyBorder="1" applyAlignment="1" applyProtection="1">
      <alignment horizontal="left" vertical="center" indent="1"/>
      <protection locked="0"/>
    </xf>
    <xf numFmtId="0" fontId="20" fillId="6" borderId="7" xfId="0" applyFont="1" applyFill="1" applyBorder="1" applyAlignment="1" applyProtection="1">
      <alignment horizontal="left" vertical="center" indent="1"/>
      <protection locked="0"/>
    </xf>
    <xf numFmtId="0" fontId="22" fillId="6" borderId="0" xfId="0" applyFont="1" applyFill="1" applyAlignment="1">
      <alignment vertical="center" wrapText="1"/>
    </xf>
    <xf numFmtId="0" fontId="22" fillId="17" borderId="0" xfId="0" applyFont="1" applyFill="1" applyAlignment="1">
      <alignment vertical="center" wrapText="1"/>
    </xf>
    <xf numFmtId="0" fontId="22" fillId="6" borderId="8"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6" xfId="0" applyFont="1" applyFill="1" applyBorder="1" applyAlignment="1">
      <alignment horizontal="center" vertical="center" wrapText="1"/>
    </xf>
    <xf numFmtId="0" fontId="22" fillId="16" borderId="0" xfId="0" applyFont="1" applyFill="1" applyAlignment="1">
      <alignment vertical="center" wrapText="1"/>
    </xf>
    <xf numFmtId="0" fontId="22" fillId="6" borderId="9"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13" fillId="6" borderId="0" xfId="0" applyFont="1" applyFill="1"/>
    <xf numFmtId="0" fontId="10" fillId="6" borderId="0" xfId="0" applyFont="1" applyFill="1"/>
    <xf numFmtId="0" fontId="24" fillId="6" borderId="0" xfId="3" applyFont="1" applyFill="1" applyBorder="1" applyAlignment="1">
      <alignment horizontal="center" vertical="top" wrapText="1"/>
    </xf>
    <xf numFmtId="0" fontId="25" fillId="6" borderId="0" xfId="0" applyFont="1" applyFill="1" applyAlignment="1">
      <alignment horizontal="center" vertical="top"/>
    </xf>
    <xf numFmtId="0" fontId="26" fillId="6" borderId="0" xfId="0" applyFont="1" applyFill="1" applyAlignment="1">
      <alignment horizontal="center" vertical="center"/>
    </xf>
    <xf numFmtId="0" fontId="3" fillId="3" borderId="1" xfId="0" applyFont="1" applyFill="1" applyBorder="1" applyAlignment="1" applyProtection="1">
      <alignment horizontal="left"/>
      <protection locked="0"/>
    </xf>
    <xf numFmtId="15" fontId="4" fillId="8" borderId="1" xfId="0" applyNumberFormat="1"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protection locked="0"/>
    </xf>
    <xf numFmtId="9" fontId="4" fillId="8" borderId="1" xfId="1" applyFont="1" applyFill="1" applyBorder="1" applyAlignment="1" applyProtection="1">
      <alignment horizontal="center" vertical="center"/>
      <protection locked="0"/>
    </xf>
    <xf numFmtId="9" fontId="4" fillId="5" borderId="1" xfId="1" applyFont="1" applyFill="1" applyBorder="1" applyAlignment="1" applyProtection="1">
      <alignment horizontal="center" vertical="center"/>
      <protection locked="0"/>
    </xf>
    <xf numFmtId="15" fontId="4" fillId="5" borderId="1" xfId="0" applyNumberFormat="1"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9" fontId="3" fillId="5" borderId="1" xfId="1" applyFont="1" applyFill="1" applyBorder="1" applyAlignment="1" applyProtection="1">
      <alignment horizontal="center" vertical="center" wrapText="1"/>
      <protection hidden="1"/>
    </xf>
    <xf numFmtId="9" fontId="4" fillId="5" borderId="1" xfId="1" applyFont="1" applyFill="1" applyBorder="1" applyAlignment="1" applyProtection="1">
      <alignment horizontal="center" vertical="center"/>
      <protection hidden="1"/>
    </xf>
    <xf numFmtId="15" fontId="4" fillId="8" borderId="1" xfId="0" applyNumberFormat="1"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protection hidden="1"/>
    </xf>
    <xf numFmtId="9" fontId="4" fillId="5" borderId="1" xfId="1" applyNumberFormat="1" applyFont="1" applyFill="1" applyBorder="1" applyAlignment="1" applyProtection="1">
      <alignment horizontal="center" vertical="center"/>
      <protection hidden="1"/>
    </xf>
    <xf numFmtId="43" fontId="3" fillId="5" borderId="1" xfId="2" applyFont="1" applyFill="1" applyBorder="1" applyAlignment="1" applyProtection="1">
      <alignment horizontal="center" vertical="center" wrapText="1"/>
      <protection hidden="1"/>
    </xf>
    <xf numFmtId="15" fontId="4" fillId="5" borderId="1" xfId="0" applyNumberFormat="1" applyFont="1" applyFill="1" applyBorder="1" applyAlignment="1" applyProtection="1">
      <alignment horizontal="center" vertical="center"/>
      <protection hidden="1"/>
    </xf>
    <xf numFmtId="0" fontId="6" fillId="5" borderId="7"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15" fontId="4" fillId="8" borderId="1" xfId="0" applyNumberFormat="1" applyFont="1" applyFill="1" applyBorder="1" applyAlignment="1" applyProtection="1">
      <alignment horizontal="center"/>
      <protection locked="0"/>
    </xf>
    <xf numFmtId="4" fontId="4" fillId="8" borderId="1" xfId="0" applyNumberFormat="1" applyFont="1" applyFill="1" applyBorder="1" applyAlignment="1" applyProtection="1">
      <alignment horizontal="center"/>
      <protection locked="0"/>
    </xf>
    <xf numFmtId="0" fontId="6" fillId="5" borderId="1"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center" vertical="center" wrapText="1"/>
      <protection hidden="1"/>
    </xf>
    <xf numFmtId="4" fontId="4" fillId="7" borderId="1" xfId="0" applyNumberFormat="1" applyFont="1" applyFill="1" applyBorder="1" applyAlignment="1" applyProtection="1">
      <alignment horizontal="center"/>
      <protection hidden="1"/>
    </xf>
    <xf numFmtId="10" fontId="4" fillId="7" borderId="1" xfId="1" applyNumberFormat="1" applyFont="1" applyFill="1" applyBorder="1" applyAlignment="1" applyProtection="1">
      <alignment horizontal="center"/>
      <protection hidden="1"/>
    </xf>
    <xf numFmtId="9" fontId="4" fillId="7" borderId="1" xfId="1" applyFont="1" applyFill="1" applyBorder="1" applyAlignment="1" applyProtection="1">
      <alignment horizontal="center"/>
      <protection hidden="1"/>
    </xf>
    <xf numFmtId="10" fontId="4" fillId="7" borderId="1" xfId="0" applyNumberFormat="1" applyFont="1" applyFill="1" applyBorder="1" applyAlignment="1" applyProtection="1">
      <alignment horizontal="center"/>
      <protection hidden="1"/>
    </xf>
    <xf numFmtId="15" fontId="4" fillId="7" borderId="2" xfId="0" applyNumberFormat="1" applyFont="1" applyFill="1" applyBorder="1" applyAlignment="1" applyProtection="1">
      <alignment horizontal="center"/>
      <protection hidden="1"/>
    </xf>
    <xf numFmtId="15" fontId="4" fillId="7" borderId="1" xfId="0" applyNumberFormat="1" applyFont="1" applyFill="1" applyBorder="1" applyAlignment="1" applyProtection="1">
      <alignment horizontal="center"/>
      <protection hidden="1"/>
    </xf>
    <xf numFmtId="4" fontId="4" fillId="7" borderId="3" xfId="0" applyNumberFormat="1" applyFont="1" applyFill="1" applyBorder="1" applyAlignment="1" applyProtection="1">
      <alignment horizontal="center"/>
      <protection hidden="1"/>
    </xf>
    <xf numFmtId="10" fontId="4" fillId="7" borderId="3" xfId="1" applyNumberFormat="1" applyFont="1" applyFill="1" applyBorder="1" applyAlignment="1" applyProtection="1">
      <alignment horizontal="center"/>
      <protection hidden="1"/>
    </xf>
    <xf numFmtId="9" fontId="4" fillId="7" borderId="3" xfId="1" applyFont="1" applyFill="1" applyBorder="1" applyAlignment="1" applyProtection="1">
      <alignment horizontal="center"/>
      <protection hidden="1"/>
    </xf>
    <xf numFmtId="10" fontId="4" fillId="7" borderId="3" xfId="0" applyNumberFormat="1" applyFont="1" applyFill="1" applyBorder="1" applyAlignment="1" applyProtection="1">
      <alignment horizontal="center"/>
      <protection hidden="1"/>
    </xf>
    <xf numFmtId="15" fontId="4" fillId="7" borderId="8" xfId="0" applyNumberFormat="1" applyFont="1" applyFill="1" applyBorder="1" applyAlignment="1" applyProtection="1">
      <alignment horizontal="center"/>
      <protection hidden="1"/>
    </xf>
  </cellXfs>
  <cellStyles count="4">
    <cellStyle name="Comma" xfId="2" builtinId="3"/>
    <cellStyle name="Hyperlink" xfId="3" builtinId="8"/>
    <cellStyle name="Normal" xfId="0" builtinId="0"/>
    <cellStyle name="Percent" xfId="1" builtinId="5"/>
  </cellStyles>
  <dxfs count="17">
    <dxf>
      <font>
        <b val="0"/>
        <i val="0"/>
        <strike val="0"/>
        <condense val="0"/>
        <extend val="0"/>
        <outline val="0"/>
        <shadow val="0"/>
        <u val="none"/>
        <vertAlign val="baseline"/>
        <sz val="11"/>
        <color theme="1"/>
        <name val="Arial Narrow"/>
        <family val="2"/>
        <scheme val="none"/>
      </font>
      <numFmt numFmtId="20" formatCode="dd\-mmm\-yy"/>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numFmt numFmtId="14"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numFmt numFmtId="14"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numFmt numFmtId="14"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numFmt numFmtId="14"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numFmt numFmtId="4"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numFmt numFmtId="4"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numFmt numFmtId="4"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Arial Narrow"/>
        <family val="2"/>
        <scheme val="none"/>
      </font>
      <numFmt numFmtId="4"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Narrow"/>
        <family val="2"/>
        <scheme val="none"/>
      </font>
      <numFmt numFmtId="4" formatCode="#,##0.00"/>
      <fill>
        <patternFill patternType="solid">
          <fgColor indexed="64"/>
          <bgColor theme="9"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Narrow"/>
        <family val="2"/>
        <scheme val="none"/>
      </font>
      <numFmt numFmtId="4" formatCode="#,##0.00"/>
      <fill>
        <patternFill patternType="solid">
          <fgColor indexed="64"/>
          <bgColor theme="9"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Narrow"/>
        <family val="2"/>
        <scheme val="none"/>
      </font>
      <numFmt numFmtId="20" formatCode="dd\-mmm\-yy"/>
      <fill>
        <patternFill patternType="solid">
          <fgColor indexed="64"/>
          <bgColor theme="9"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Narrow"/>
        <family val="2"/>
        <scheme val="none"/>
      </font>
      <fill>
        <patternFill patternType="solid">
          <fgColor indexed="64"/>
          <bgColor theme="0" tint="-0.34998626667073579"/>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Arial Narrow"/>
        <family val="2"/>
        <scheme val="none"/>
      </font>
      <fill>
        <patternFill patternType="solid">
          <fgColor indexed="64"/>
          <bgColor theme="1"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B3C1C9"/>
      <color rgb="FF738D9D"/>
      <color rgb="FF647E8E"/>
      <color rgb="FF4A5E6A"/>
      <color rgb="FFD238EC"/>
      <color rgb="FF7433CB"/>
      <color rgb="FF929B63"/>
      <color rgb="FFF9F9F9"/>
      <color rgb="FF0FCBDF"/>
      <color rgb="FF04AC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819447138073263E-2"/>
          <c:y val="5.4832446481299202E-2"/>
          <c:w val="0.88659364777678651"/>
          <c:h val="0.73711046535936453"/>
        </c:manualLayout>
      </c:layout>
      <c:areaChart>
        <c:grouping val="standard"/>
        <c:varyColors val="0"/>
        <c:ser>
          <c:idx val="0"/>
          <c:order val="0"/>
          <c:tx>
            <c:strRef>
              <c:f>'S-Curve Data Input Overall'!$H$1</c:f>
              <c:strCache>
                <c:ptCount val="1"/>
                <c:pt idx="0">
                  <c:v>% Monthly Planned Value</c:v>
                </c:pt>
              </c:strCache>
            </c:strRef>
          </c:tx>
          <c:spPr>
            <a:solidFill>
              <a:srgbClr val="738D9D"/>
            </a:solidFill>
            <a:ln w="117475">
              <a:noFill/>
            </a:ln>
            <a:effectLst/>
          </c:spPr>
          <c:cat>
            <c:numRef>
              <c:f>'S-Curve Data Input Overall'!$A$2:$A$29</c:f>
              <c:numCache>
                <c:formatCode>d\-mmm\-yy</c:formatCode>
                <c:ptCount val="28"/>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pt idx="26">
                  <c:v>45352</c:v>
                </c:pt>
                <c:pt idx="27">
                  <c:v>45383</c:v>
                </c:pt>
              </c:numCache>
            </c:numRef>
          </c:cat>
          <c:val>
            <c:numRef>
              <c:f>'S-Curve Data Input Overall'!$H$2:$H$29</c:f>
              <c:numCache>
                <c:formatCode>0.00%</c:formatCode>
                <c:ptCount val="28"/>
                <c:pt idx="0">
                  <c:v>4.0012499999999996E-3</c:v>
                </c:pt>
                <c:pt idx="1">
                  <c:v>2.2249999999999999E-2</c:v>
                </c:pt>
                <c:pt idx="2">
                  <c:v>2.8625000000000001E-2</c:v>
                </c:pt>
                <c:pt idx="3">
                  <c:v>3.8374999999999999E-2</c:v>
                </c:pt>
                <c:pt idx="4">
                  <c:v>5.7250000000000002E-2</c:v>
                </c:pt>
                <c:pt idx="5">
                  <c:v>6.9875000000000007E-2</c:v>
                </c:pt>
                <c:pt idx="6">
                  <c:v>5.7375000000000002E-2</c:v>
                </c:pt>
                <c:pt idx="7">
                  <c:v>3.8249999999999999E-2</c:v>
                </c:pt>
                <c:pt idx="8">
                  <c:v>3.2125000000000001E-2</c:v>
                </c:pt>
                <c:pt idx="9">
                  <c:v>2.6875E-2</c:v>
                </c:pt>
                <c:pt idx="10">
                  <c:v>2.3625E-2</c:v>
                </c:pt>
                <c:pt idx="11">
                  <c:v>3.15E-2</c:v>
                </c:pt>
                <c:pt idx="12">
                  <c:v>4.2250000000000003E-2</c:v>
                </c:pt>
                <c:pt idx="13">
                  <c:v>5.1124999999999997E-2</c:v>
                </c:pt>
                <c:pt idx="14">
                  <c:v>6.225E-2</c:v>
                </c:pt>
                <c:pt idx="15">
                  <c:v>8.2250000000000004E-2</c:v>
                </c:pt>
                <c:pt idx="16">
                  <c:v>8.7749999999999995E-2</c:v>
                </c:pt>
                <c:pt idx="17">
                  <c:v>6.3373750000000006E-2</c:v>
                </c:pt>
                <c:pt idx="18">
                  <c:v>4.9750000000000003E-2</c:v>
                </c:pt>
                <c:pt idx="19">
                  <c:v>4.725E-2</c:v>
                </c:pt>
                <c:pt idx="20">
                  <c:v>3.2625000000000001E-2</c:v>
                </c:pt>
                <c:pt idx="21">
                  <c:v>1.9375E-2</c:v>
                </c:pt>
                <c:pt idx="22">
                  <c:v>1.7375000000000002E-2</c:v>
                </c:pt>
                <c:pt idx="23">
                  <c:v>1.4500000000000001E-2</c:v>
                </c:pt>
                <c:pt idx="24">
                  <c:v>0</c:v>
                </c:pt>
                <c:pt idx="25">
                  <c:v>0</c:v>
                </c:pt>
                <c:pt idx="26">
                  <c:v>0</c:v>
                </c:pt>
                <c:pt idx="27">
                  <c:v>0</c:v>
                </c:pt>
              </c:numCache>
            </c:numRef>
          </c:val>
          <c:extLst>
            <c:ext xmlns:c16="http://schemas.microsoft.com/office/drawing/2014/chart" uri="{C3380CC4-5D6E-409C-BE32-E72D297353CC}">
              <c16:uniqueId val="{00000000-2C14-4D9D-BA9B-8A980D6F0EDA}"/>
            </c:ext>
          </c:extLst>
        </c:ser>
        <c:ser>
          <c:idx val="1"/>
          <c:order val="1"/>
          <c:tx>
            <c:strRef>
              <c:f>'S-Curve Data Input Overall'!$I$1</c:f>
              <c:strCache>
                <c:ptCount val="1"/>
                <c:pt idx="0">
                  <c:v>% Monthly Actual Value</c:v>
                </c:pt>
              </c:strCache>
            </c:strRef>
          </c:tx>
          <c:spPr>
            <a:solidFill>
              <a:srgbClr val="738D9D">
                <a:alpha val="69000"/>
              </a:srgbClr>
            </a:solidFill>
            <a:ln w="57150">
              <a:solidFill>
                <a:schemeClr val="bg1"/>
              </a:solidFill>
            </a:ln>
            <a:effectLst/>
          </c:spPr>
          <c:cat>
            <c:numRef>
              <c:f>'S-Curve Data Input Overall'!$A$2:$A$29</c:f>
              <c:numCache>
                <c:formatCode>d\-mmm\-yy</c:formatCode>
                <c:ptCount val="28"/>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pt idx="26">
                  <c:v>45352</c:v>
                </c:pt>
                <c:pt idx="27">
                  <c:v>45383</c:v>
                </c:pt>
              </c:numCache>
            </c:numRef>
          </c:cat>
          <c:val>
            <c:numRef>
              <c:f>'S-Curve Data Input Overall'!$I$2:$I$29</c:f>
              <c:numCache>
                <c:formatCode>0.00%</c:formatCode>
                <c:ptCount val="28"/>
                <c:pt idx="0">
                  <c:v>3.7499999999999999E-3</c:v>
                </c:pt>
                <c:pt idx="1">
                  <c:v>4.3750000000000004E-3</c:v>
                </c:pt>
                <c:pt idx="2">
                  <c:v>1.2500000000000001E-2</c:v>
                </c:pt>
                <c:pt idx="3">
                  <c:v>1.125E-2</c:v>
                </c:pt>
                <c:pt idx="4">
                  <c:v>2.5000000000000001E-2</c:v>
                </c:pt>
                <c:pt idx="5">
                  <c:v>2.75E-2</c:v>
                </c:pt>
                <c:pt idx="6">
                  <c:v>3.7499999999999999E-2</c:v>
                </c:pt>
                <c:pt idx="7">
                  <c:v>5.4375E-2</c:v>
                </c:pt>
                <c:pt idx="8">
                  <c:v>6.6125000000000003E-2</c:v>
                </c:pt>
                <c:pt idx="9">
                  <c:v>0.06</c:v>
                </c:pt>
                <c:pt idx="10">
                  <c:v>4.3749999999999997E-2</c:v>
                </c:pt>
                <c:pt idx="11">
                  <c:v>2.5000000000000001E-2</c:v>
                </c:pt>
                <c:pt idx="12">
                  <c:v>2.3625E-2</c:v>
                </c:pt>
                <c:pt idx="13">
                  <c:v>3.4500000000000003E-2</c:v>
                </c:pt>
                <c:pt idx="14">
                  <c:v>4.4874999999999998E-2</c:v>
                </c:pt>
                <c:pt idx="15">
                  <c:v>6.0999999999999999E-2</c:v>
                </c:pt>
                <c:pt idx="16">
                  <c:v>6.9625000000000006E-2</c:v>
                </c:pt>
                <c:pt idx="17">
                  <c:v>8.5750000000000007E-2</c:v>
                </c:pt>
                <c:pt idx="18">
                  <c:v>7.5624999999999998E-2</c:v>
                </c:pt>
                <c:pt idx="19">
                  <c:v>6.8750000000000006E-2</c:v>
                </c:pt>
                <c:pt idx="20">
                  <c:v>5.6250000000000001E-2</c:v>
                </c:pt>
                <c:pt idx="21">
                  <c:v>4.3749999999999997E-2</c:v>
                </c:pt>
                <c:pt idx="22">
                  <c:v>3.125E-2</c:v>
                </c:pt>
                <c:pt idx="23">
                  <c:v>1.6E-2</c:v>
                </c:pt>
                <c:pt idx="24">
                  <c:v>9.8750000000000001E-3</c:v>
                </c:pt>
                <c:pt idx="25">
                  <c:v>5.4999999999999997E-3</c:v>
                </c:pt>
                <c:pt idx="26">
                  <c:v>2.5000000000000001E-3</c:v>
                </c:pt>
                <c:pt idx="27">
                  <c:v>#N/A</c:v>
                </c:pt>
              </c:numCache>
            </c:numRef>
          </c:val>
          <c:extLst>
            <c:ext xmlns:c16="http://schemas.microsoft.com/office/drawing/2014/chart" uri="{C3380CC4-5D6E-409C-BE32-E72D297353CC}">
              <c16:uniqueId val="{00000001-2C14-4D9D-BA9B-8A980D6F0EDA}"/>
            </c:ext>
          </c:extLst>
        </c:ser>
        <c:dLbls>
          <c:showLegendKey val="0"/>
          <c:showVal val="0"/>
          <c:showCatName val="0"/>
          <c:showSerName val="0"/>
          <c:showPercent val="0"/>
          <c:showBubbleSize val="0"/>
        </c:dLbls>
        <c:axId val="830591552"/>
        <c:axId val="830577408"/>
      </c:areaChart>
      <c:lineChart>
        <c:grouping val="standard"/>
        <c:varyColors val="0"/>
        <c:ser>
          <c:idx val="2"/>
          <c:order val="2"/>
          <c:tx>
            <c:strRef>
              <c:f>'S-Curve Data Input Overall'!$J$1</c:f>
              <c:strCache>
                <c:ptCount val="1"/>
                <c:pt idx="0">
                  <c:v>% Planned</c:v>
                </c:pt>
              </c:strCache>
            </c:strRef>
          </c:tx>
          <c:spPr>
            <a:ln w="25400" cap="rnd">
              <a:solidFill>
                <a:srgbClr val="044664"/>
              </a:solidFill>
              <a:round/>
            </a:ln>
            <a:effectLst/>
          </c:spPr>
          <c:marker>
            <c:symbol val="none"/>
          </c:marker>
          <c:cat>
            <c:numRef>
              <c:f>'S-Curve Data Input Overall'!$N$2:$N$29</c:f>
              <c:numCache>
                <c:formatCode>d\-mmm\-yy</c:formatCode>
                <c:ptCount val="28"/>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pt idx="26">
                  <c:v>45352</c:v>
                </c:pt>
                <c:pt idx="27">
                  <c:v>#N/A</c:v>
                </c:pt>
              </c:numCache>
            </c:numRef>
          </c:cat>
          <c:val>
            <c:numRef>
              <c:f>'S-Curve Data Input Overall'!$J$2:$J$29</c:f>
              <c:numCache>
                <c:formatCode>0%</c:formatCode>
                <c:ptCount val="28"/>
                <c:pt idx="0">
                  <c:v>4.0012499999999996E-3</c:v>
                </c:pt>
                <c:pt idx="1">
                  <c:v>2.6251249999999997E-2</c:v>
                </c:pt>
                <c:pt idx="2">
                  <c:v>5.4876250000000001E-2</c:v>
                </c:pt>
                <c:pt idx="3">
                  <c:v>9.3251250000000008E-2</c:v>
                </c:pt>
                <c:pt idx="4">
                  <c:v>0.15050125</c:v>
                </c:pt>
                <c:pt idx="5">
                  <c:v>0.22037625</c:v>
                </c:pt>
                <c:pt idx="6">
                  <c:v>0.27775125000000001</c:v>
                </c:pt>
                <c:pt idx="7">
                  <c:v>0.31600125000000001</c:v>
                </c:pt>
                <c:pt idx="8">
                  <c:v>0.34812625000000003</c:v>
                </c:pt>
                <c:pt idx="9">
                  <c:v>0.37500125000000001</c:v>
                </c:pt>
                <c:pt idx="10">
                  <c:v>0.39862625000000002</c:v>
                </c:pt>
                <c:pt idx="11">
                  <c:v>0.43012625000000004</c:v>
                </c:pt>
                <c:pt idx="12">
                  <c:v>0.47237625000000005</c:v>
                </c:pt>
                <c:pt idx="13">
                  <c:v>0.52350125000000003</c:v>
                </c:pt>
                <c:pt idx="14">
                  <c:v>0.58575125000000006</c:v>
                </c:pt>
                <c:pt idx="15">
                  <c:v>0.6680012500000001</c:v>
                </c:pt>
                <c:pt idx="16">
                  <c:v>0.7557512500000001</c:v>
                </c:pt>
                <c:pt idx="17">
                  <c:v>0.8191250000000001</c:v>
                </c:pt>
                <c:pt idx="18">
                  <c:v>0.86887500000000006</c:v>
                </c:pt>
                <c:pt idx="19">
                  <c:v>0.91612500000000008</c:v>
                </c:pt>
                <c:pt idx="20">
                  <c:v>0.94875000000000009</c:v>
                </c:pt>
                <c:pt idx="21">
                  <c:v>0.96812500000000012</c:v>
                </c:pt>
                <c:pt idx="22">
                  <c:v>0.98550000000000015</c:v>
                </c:pt>
                <c:pt idx="23">
                  <c:v>1.0000000000000002</c:v>
                </c:pt>
                <c:pt idx="24">
                  <c:v>1.0000000000000002</c:v>
                </c:pt>
                <c:pt idx="25">
                  <c:v>1.0000000000000002</c:v>
                </c:pt>
                <c:pt idx="26">
                  <c:v>1.0000000000000002</c:v>
                </c:pt>
                <c:pt idx="27">
                  <c:v>1.0000000000000002</c:v>
                </c:pt>
              </c:numCache>
            </c:numRef>
          </c:val>
          <c:smooth val="0"/>
          <c:extLst>
            <c:ext xmlns:c16="http://schemas.microsoft.com/office/drawing/2014/chart" uri="{C3380CC4-5D6E-409C-BE32-E72D297353CC}">
              <c16:uniqueId val="{00000002-2C14-4D9D-BA9B-8A980D6F0EDA}"/>
            </c:ext>
          </c:extLst>
        </c:ser>
        <c:ser>
          <c:idx val="3"/>
          <c:order val="3"/>
          <c:tx>
            <c:strRef>
              <c:f>'S-Curve Data Input Overall'!$K$1</c:f>
              <c:strCache>
                <c:ptCount val="1"/>
                <c:pt idx="0">
                  <c:v>% Actual</c:v>
                </c:pt>
              </c:strCache>
            </c:strRef>
          </c:tx>
          <c:spPr>
            <a:ln w="57150" cap="rnd">
              <a:solidFill>
                <a:srgbClr val="00B0F0"/>
              </a:solidFill>
              <a:round/>
            </a:ln>
            <a:effectLst/>
          </c:spPr>
          <c:marker>
            <c:symbol val="none"/>
          </c:marker>
          <c:cat>
            <c:numRef>
              <c:f>'S-Curve Data Input Overall'!$N$2:$N$29</c:f>
              <c:numCache>
                <c:formatCode>d\-mmm\-yy</c:formatCode>
                <c:ptCount val="28"/>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pt idx="26">
                  <c:v>45352</c:v>
                </c:pt>
                <c:pt idx="27">
                  <c:v>#N/A</c:v>
                </c:pt>
              </c:numCache>
            </c:numRef>
          </c:cat>
          <c:val>
            <c:numRef>
              <c:f>'S-Curve Data Input Overall'!$K$2:$K$29</c:f>
              <c:numCache>
                <c:formatCode>0%</c:formatCode>
                <c:ptCount val="28"/>
                <c:pt idx="0">
                  <c:v>3.7499999999999999E-3</c:v>
                </c:pt>
                <c:pt idx="1">
                  <c:v>8.1250000000000003E-3</c:v>
                </c:pt>
                <c:pt idx="2">
                  <c:v>2.0625000000000001E-2</c:v>
                </c:pt>
                <c:pt idx="3">
                  <c:v>3.1875000000000001E-2</c:v>
                </c:pt>
                <c:pt idx="4">
                  <c:v>5.6875000000000002E-2</c:v>
                </c:pt>
                <c:pt idx="5">
                  <c:v>8.4375000000000006E-2</c:v>
                </c:pt>
                <c:pt idx="6">
                  <c:v>0.12187500000000001</c:v>
                </c:pt>
                <c:pt idx="7">
                  <c:v>0.17625000000000002</c:v>
                </c:pt>
                <c:pt idx="8">
                  <c:v>0.24237500000000001</c:v>
                </c:pt>
                <c:pt idx="9">
                  <c:v>0.302375</c:v>
                </c:pt>
                <c:pt idx="10">
                  <c:v>0.34612500000000002</c:v>
                </c:pt>
                <c:pt idx="11">
                  <c:v>0.37112500000000004</c:v>
                </c:pt>
                <c:pt idx="12">
                  <c:v>0.39475000000000005</c:v>
                </c:pt>
                <c:pt idx="13">
                  <c:v>0.42925000000000002</c:v>
                </c:pt>
                <c:pt idx="14">
                  <c:v>0.47412500000000002</c:v>
                </c:pt>
                <c:pt idx="15">
                  <c:v>0.53512500000000007</c:v>
                </c:pt>
                <c:pt idx="16">
                  <c:v>0.60475000000000012</c:v>
                </c:pt>
                <c:pt idx="17">
                  <c:v>0.69050000000000011</c:v>
                </c:pt>
                <c:pt idx="18">
                  <c:v>0.76612500000000017</c:v>
                </c:pt>
                <c:pt idx="19">
                  <c:v>0.83487500000000014</c:v>
                </c:pt>
                <c:pt idx="20">
                  <c:v>0.89112500000000017</c:v>
                </c:pt>
                <c:pt idx="21">
                  <c:v>0.93487500000000012</c:v>
                </c:pt>
                <c:pt idx="22">
                  <c:v>0.96612500000000012</c:v>
                </c:pt>
                <c:pt idx="23">
                  <c:v>0.98212500000000014</c:v>
                </c:pt>
                <c:pt idx="24">
                  <c:v>0.9920000000000001</c:v>
                </c:pt>
                <c:pt idx="25">
                  <c:v>0.99750000000000005</c:v>
                </c:pt>
                <c:pt idx="26">
                  <c:v>1</c:v>
                </c:pt>
                <c:pt idx="27">
                  <c:v>#N/A</c:v>
                </c:pt>
              </c:numCache>
            </c:numRef>
          </c:val>
          <c:smooth val="0"/>
          <c:extLst>
            <c:ext xmlns:c16="http://schemas.microsoft.com/office/drawing/2014/chart" uri="{C3380CC4-5D6E-409C-BE32-E72D297353CC}">
              <c16:uniqueId val="{00000003-2C14-4D9D-BA9B-8A980D6F0EDA}"/>
            </c:ext>
          </c:extLst>
        </c:ser>
        <c:dLbls>
          <c:showLegendKey val="0"/>
          <c:showVal val="0"/>
          <c:showCatName val="0"/>
          <c:showSerName val="0"/>
          <c:showPercent val="0"/>
          <c:showBubbleSize val="0"/>
        </c:dLbls>
        <c:marker val="1"/>
        <c:smooth val="0"/>
        <c:axId val="830579904"/>
        <c:axId val="830590720"/>
      </c:lineChart>
      <c:dateAx>
        <c:axId val="830591552"/>
        <c:scaling>
          <c:orientation val="minMax"/>
        </c:scaling>
        <c:delete val="0"/>
        <c:axPos val="b"/>
        <c:majorGridlines>
          <c:spPr>
            <a:ln w="9525" cap="flat" cmpd="sng" algn="ctr">
              <a:solidFill>
                <a:schemeClr val="accent5">
                  <a:lumMod val="20000"/>
                  <a:lumOff val="80000"/>
                </a:schemeClr>
              </a:solidFill>
              <a:round/>
            </a:ln>
            <a:effectLst/>
          </c:spPr>
        </c:majorGridlines>
        <c:numFmt formatCode="d\-mmm\-yy" sourceLinked="1"/>
        <c:majorTickMark val="none"/>
        <c:minorTickMark val="none"/>
        <c:tickLblPos val="nextTo"/>
        <c:spPr>
          <a:noFill/>
          <a:ln w="9525" cap="flat" cmpd="sng" algn="ctr">
            <a:solidFill>
              <a:srgbClr val="9FB77F"/>
            </a:solidFill>
            <a:round/>
          </a:ln>
          <a:effectLst/>
        </c:spPr>
        <c:txPr>
          <a:bodyPr rot="-60000000" spcFirstLastPara="1" vertOverflow="ellipsis" vert="horz" wrap="square" anchor="ctr" anchorCtr="1"/>
          <a:lstStyle/>
          <a:p>
            <a:pPr>
              <a:defRPr sz="3600" b="0" i="0" u="none" strike="noStrike" kern="1200" baseline="0">
                <a:solidFill>
                  <a:schemeClr val="tx1">
                    <a:lumMod val="65000"/>
                    <a:lumOff val="35000"/>
                  </a:schemeClr>
                </a:solidFill>
                <a:latin typeface="Bahnschrift Condensed" panose="020B0502040204020203" pitchFamily="34" charset="0"/>
                <a:ea typeface="+mn-ea"/>
                <a:cs typeface="+mn-cs"/>
              </a:defRPr>
            </a:pPr>
            <a:endParaRPr lang="en-US"/>
          </a:p>
        </c:txPr>
        <c:crossAx val="830577408"/>
        <c:crosses val="autoZero"/>
        <c:auto val="1"/>
        <c:lblOffset val="100"/>
        <c:baseTimeUnit val="months"/>
        <c:majorUnit val="3"/>
        <c:majorTimeUnit val="months"/>
      </c:dateAx>
      <c:valAx>
        <c:axId val="830577408"/>
        <c:scaling>
          <c:orientation val="minMax"/>
        </c:scaling>
        <c:delete val="0"/>
        <c:axPos val="l"/>
        <c:majorGridlines>
          <c:spPr>
            <a:ln w="9525" cap="flat" cmpd="sng" algn="ctr">
              <a:solidFill>
                <a:schemeClr val="accent5">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600" b="0" i="0" u="none" strike="noStrike" kern="1200" baseline="0">
                <a:solidFill>
                  <a:schemeClr val="tx1">
                    <a:lumMod val="65000"/>
                    <a:lumOff val="35000"/>
                  </a:schemeClr>
                </a:solidFill>
                <a:latin typeface="Bahnschrift Condensed" panose="020B0502040204020203" pitchFamily="34" charset="0"/>
                <a:ea typeface="+mn-ea"/>
                <a:cs typeface="+mn-cs"/>
              </a:defRPr>
            </a:pPr>
            <a:endParaRPr lang="en-US"/>
          </a:p>
        </c:txPr>
        <c:crossAx val="830591552"/>
        <c:crosses val="autoZero"/>
        <c:crossBetween val="between"/>
      </c:valAx>
      <c:valAx>
        <c:axId val="830590720"/>
        <c:scaling>
          <c:orientation val="minMax"/>
          <c:max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600" b="0" i="0" u="none" strike="noStrike" kern="1200" baseline="0">
                <a:solidFill>
                  <a:schemeClr val="tx1">
                    <a:lumMod val="65000"/>
                    <a:lumOff val="35000"/>
                  </a:schemeClr>
                </a:solidFill>
                <a:latin typeface="Bahnschrift Condensed" panose="020B0502040204020203" pitchFamily="34" charset="0"/>
                <a:ea typeface="+mn-ea"/>
                <a:cs typeface="+mn-cs"/>
              </a:defRPr>
            </a:pPr>
            <a:endParaRPr lang="en-US"/>
          </a:p>
        </c:txPr>
        <c:crossAx val="830579904"/>
        <c:crosses val="max"/>
        <c:crossBetween val="between"/>
      </c:valAx>
      <c:dateAx>
        <c:axId val="830579904"/>
        <c:scaling>
          <c:orientation val="minMax"/>
        </c:scaling>
        <c:delete val="1"/>
        <c:axPos val="b"/>
        <c:numFmt formatCode="d\-mmm\-yy" sourceLinked="1"/>
        <c:majorTickMark val="out"/>
        <c:minorTickMark val="none"/>
        <c:tickLblPos val="nextTo"/>
        <c:crossAx val="830590720"/>
        <c:crosses val="autoZero"/>
        <c:auto val="1"/>
        <c:lblOffset val="100"/>
        <c:baseTimeUnit val="months"/>
      </c:dateAx>
      <c:spPr>
        <a:noFill/>
        <a:ln w="0">
          <a:noFill/>
        </a:ln>
        <a:effectLst/>
      </c:spPr>
    </c:plotArea>
    <c:legend>
      <c:legendPos val="b"/>
      <c:layout>
        <c:manualLayout>
          <c:xMode val="edge"/>
          <c:yMode val="edge"/>
          <c:x val="8.3617048730112248E-2"/>
          <c:y val="0.888375693100382"/>
          <c:w val="0.8327657535426306"/>
          <c:h val="8.1839871160225647E-2"/>
        </c:manualLayout>
      </c:layout>
      <c:overlay val="0"/>
      <c:spPr>
        <a:noFill/>
        <a:ln>
          <a:noFill/>
        </a:ln>
        <a:effectLst/>
      </c:spPr>
      <c:txPr>
        <a:bodyPr rot="0" spcFirstLastPara="1" vertOverflow="ellipsis" vert="horz" wrap="square" anchor="ctr" anchorCtr="1"/>
        <a:lstStyle/>
        <a:p>
          <a:pPr>
            <a:defRPr sz="3600" b="0" i="0" u="none" strike="noStrike" kern="1200" baseline="0">
              <a:solidFill>
                <a:schemeClr val="tx1">
                  <a:lumMod val="65000"/>
                  <a:lumOff val="35000"/>
                </a:schemeClr>
              </a:solidFill>
              <a:latin typeface="Bahnschrift Condensed" panose="020B05020402040202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0" cap="flat" cmpd="sng" algn="ctr">
      <a:noFill/>
      <a:round/>
    </a:ln>
    <a:effectLst/>
  </c:spPr>
  <c:txPr>
    <a:bodyPr/>
    <a:lstStyle/>
    <a:p>
      <a:pPr>
        <a:defRPr sz="3600">
          <a:latin typeface="Bahnschrift Condensed" panose="020B0502040204020203"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600" b="0" i="0" u="none" strike="noStrike" kern="1200" spc="0" baseline="0">
                <a:solidFill>
                  <a:srgbClr val="044664"/>
                </a:solidFill>
                <a:latin typeface="Arial" panose="020B0604020202020204" pitchFamily="34" charset="0"/>
                <a:ea typeface="+mn-ea"/>
                <a:cs typeface="Arial" panose="020B0604020202020204" pitchFamily="34" charset="0"/>
              </a:defRPr>
            </a:pPr>
            <a:r>
              <a:rPr lang="en-US"/>
              <a:t>Engineering</a:t>
            </a:r>
          </a:p>
        </c:rich>
      </c:tx>
      <c:overlay val="0"/>
      <c:spPr>
        <a:noFill/>
        <a:ln>
          <a:noFill/>
        </a:ln>
        <a:effectLst/>
      </c:spPr>
      <c:txPr>
        <a:bodyPr rot="0" spcFirstLastPara="1" vertOverflow="ellipsis" vert="horz" wrap="square" anchor="ctr" anchorCtr="1"/>
        <a:lstStyle/>
        <a:p>
          <a:pPr>
            <a:defRPr sz="3600" b="0" i="0" u="none" strike="noStrike" kern="1200" spc="0" baseline="0">
              <a:solidFill>
                <a:srgbClr val="044664"/>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ln>
              <a:solidFill>
                <a:srgbClr val="738D9D"/>
              </a:solidFill>
            </a:ln>
          </c:spPr>
          <c:dPt>
            <c:idx val="0"/>
            <c:bubble3D val="0"/>
            <c:spPr>
              <a:solidFill>
                <a:srgbClr val="738D9D"/>
              </a:solidFill>
              <a:ln w="19050">
                <a:solidFill>
                  <a:srgbClr val="738D9D"/>
                </a:solidFill>
              </a:ln>
              <a:effectLst/>
            </c:spPr>
            <c:extLst>
              <c:ext xmlns:c16="http://schemas.microsoft.com/office/drawing/2014/chart" uri="{C3380CC4-5D6E-409C-BE32-E72D297353CC}">
                <c16:uniqueId val="{00000001-201F-44EB-BA8E-30C05EA32C51}"/>
              </c:ext>
            </c:extLst>
          </c:dPt>
          <c:dPt>
            <c:idx val="1"/>
            <c:bubble3D val="0"/>
            <c:spPr>
              <a:solidFill>
                <a:schemeClr val="bg1"/>
              </a:solidFill>
              <a:ln w="19050">
                <a:solidFill>
                  <a:srgbClr val="738D9D"/>
                </a:solidFill>
              </a:ln>
              <a:effectLst/>
            </c:spPr>
            <c:extLst>
              <c:ext xmlns:c16="http://schemas.microsoft.com/office/drawing/2014/chart" uri="{C3380CC4-5D6E-409C-BE32-E72D297353CC}">
                <c16:uniqueId val="{00000003-201F-44EB-BA8E-30C05EA32C51}"/>
              </c:ext>
            </c:extLst>
          </c:dPt>
          <c:val>
            <c:numRef>
              <c:f>'Time Schedule Input'!$I$3:$J$3</c:f>
              <c:numCache>
                <c:formatCode>0%</c:formatCode>
                <c:ptCount val="2"/>
                <c:pt idx="0">
                  <c:v>0.7</c:v>
                </c:pt>
                <c:pt idx="1">
                  <c:v>0.30000000000000004</c:v>
                </c:pt>
              </c:numCache>
            </c:numRef>
          </c:val>
          <c:extLst>
            <c:ext xmlns:c16="http://schemas.microsoft.com/office/drawing/2014/chart" uri="{C3380CC4-5D6E-409C-BE32-E72D297353CC}">
              <c16:uniqueId val="{00000004-201F-44EB-BA8E-30C05EA32C5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extLst/>
  </c:chart>
  <c:spPr>
    <a:noFill/>
    <a:ln w="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600" b="0" i="0" u="none" strike="noStrike" kern="1200" spc="0" baseline="0">
                <a:solidFill>
                  <a:srgbClr val="044664"/>
                </a:solidFill>
                <a:latin typeface="Arial" panose="020B0604020202020204" pitchFamily="34" charset="0"/>
                <a:ea typeface="+mn-ea"/>
                <a:cs typeface="Arial" panose="020B0604020202020204" pitchFamily="34" charset="0"/>
              </a:defRPr>
            </a:pPr>
            <a:r>
              <a:rPr lang="en-US"/>
              <a:t>Procurement</a:t>
            </a:r>
          </a:p>
        </c:rich>
      </c:tx>
      <c:overlay val="0"/>
      <c:spPr>
        <a:noFill/>
        <a:ln>
          <a:noFill/>
        </a:ln>
        <a:effectLst/>
      </c:spPr>
      <c:txPr>
        <a:bodyPr rot="0" spcFirstLastPara="1" vertOverflow="ellipsis" vert="horz" wrap="square" anchor="ctr" anchorCtr="1"/>
        <a:lstStyle/>
        <a:p>
          <a:pPr>
            <a:defRPr sz="3600" b="0" i="0" u="none" strike="noStrike" kern="1200" spc="0" baseline="0">
              <a:solidFill>
                <a:srgbClr val="044664"/>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ln>
              <a:solidFill>
                <a:srgbClr val="738D9D"/>
              </a:solidFill>
            </a:ln>
          </c:spPr>
          <c:dPt>
            <c:idx val="0"/>
            <c:bubble3D val="0"/>
            <c:spPr>
              <a:solidFill>
                <a:srgbClr val="738D9D"/>
              </a:solidFill>
              <a:ln w="19050">
                <a:solidFill>
                  <a:srgbClr val="738D9D"/>
                </a:solidFill>
              </a:ln>
              <a:effectLst/>
            </c:spPr>
            <c:extLst>
              <c:ext xmlns:c16="http://schemas.microsoft.com/office/drawing/2014/chart" uri="{C3380CC4-5D6E-409C-BE32-E72D297353CC}">
                <c16:uniqueId val="{00000001-201F-44EB-BA8E-30C05EA32C51}"/>
              </c:ext>
            </c:extLst>
          </c:dPt>
          <c:dPt>
            <c:idx val="1"/>
            <c:bubble3D val="0"/>
            <c:spPr>
              <a:solidFill>
                <a:schemeClr val="bg1"/>
              </a:solidFill>
              <a:ln w="19050">
                <a:solidFill>
                  <a:srgbClr val="738D9D"/>
                </a:solidFill>
              </a:ln>
              <a:effectLst/>
            </c:spPr>
            <c:extLst>
              <c:ext xmlns:c16="http://schemas.microsoft.com/office/drawing/2014/chart" uri="{C3380CC4-5D6E-409C-BE32-E72D297353CC}">
                <c16:uniqueId val="{00000003-201F-44EB-BA8E-30C05EA32C51}"/>
              </c:ext>
            </c:extLst>
          </c:dPt>
          <c:val>
            <c:numRef>
              <c:f>'Time Schedule Input'!$I$4:$J$4</c:f>
              <c:numCache>
                <c:formatCode>0%</c:formatCode>
                <c:ptCount val="2"/>
                <c:pt idx="0">
                  <c:v>0.7</c:v>
                </c:pt>
                <c:pt idx="1">
                  <c:v>0.30000000000000004</c:v>
                </c:pt>
              </c:numCache>
            </c:numRef>
          </c:val>
          <c:extLst>
            <c:ext xmlns:c16="http://schemas.microsoft.com/office/drawing/2014/chart" uri="{C3380CC4-5D6E-409C-BE32-E72D297353CC}">
              <c16:uniqueId val="{00000004-201F-44EB-BA8E-30C05EA32C5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extLst/>
  </c:chart>
  <c:spPr>
    <a:noFill/>
    <a:ln w="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600" b="0" i="0" u="none" strike="noStrike" kern="1200" spc="0" baseline="0">
                <a:solidFill>
                  <a:srgbClr val="044664"/>
                </a:solidFill>
                <a:latin typeface="Arial" panose="020B0604020202020204" pitchFamily="34" charset="0"/>
                <a:ea typeface="+mn-ea"/>
                <a:cs typeface="Arial" panose="020B0604020202020204" pitchFamily="34" charset="0"/>
              </a:defRPr>
            </a:pPr>
            <a:r>
              <a:rPr lang="en-US"/>
              <a:t>Construction</a:t>
            </a:r>
          </a:p>
        </c:rich>
      </c:tx>
      <c:overlay val="0"/>
      <c:spPr>
        <a:noFill/>
        <a:ln>
          <a:noFill/>
        </a:ln>
        <a:effectLst/>
      </c:spPr>
      <c:txPr>
        <a:bodyPr rot="0" spcFirstLastPara="1" vertOverflow="ellipsis" vert="horz" wrap="square" anchor="ctr" anchorCtr="1"/>
        <a:lstStyle/>
        <a:p>
          <a:pPr>
            <a:defRPr sz="3600" b="0" i="0" u="none" strike="noStrike" kern="1200" spc="0" baseline="0">
              <a:solidFill>
                <a:srgbClr val="044664"/>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ln>
              <a:solidFill>
                <a:srgbClr val="738D9D"/>
              </a:solidFill>
            </a:ln>
          </c:spPr>
          <c:dPt>
            <c:idx val="0"/>
            <c:bubble3D val="0"/>
            <c:spPr>
              <a:solidFill>
                <a:srgbClr val="738D9D"/>
              </a:solidFill>
              <a:ln w="19050">
                <a:solidFill>
                  <a:srgbClr val="738D9D"/>
                </a:solidFill>
              </a:ln>
              <a:effectLst/>
            </c:spPr>
            <c:extLst>
              <c:ext xmlns:c16="http://schemas.microsoft.com/office/drawing/2014/chart" uri="{C3380CC4-5D6E-409C-BE32-E72D297353CC}">
                <c16:uniqueId val="{00000001-201F-44EB-BA8E-30C05EA32C51}"/>
              </c:ext>
            </c:extLst>
          </c:dPt>
          <c:dPt>
            <c:idx val="1"/>
            <c:bubble3D val="0"/>
            <c:spPr>
              <a:solidFill>
                <a:schemeClr val="bg1"/>
              </a:solidFill>
              <a:ln w="19050">
                <a:solidFill>
                  <a:srgbClr val="738D9D"/>
                </a:solidFill>
              </a:ln>
              <a:effectLst/>
            </c:spPr>
            <c:extLst>
              <c:ext xmlns:c16="http://schemas.microsoft.com/office/drawing/2014/chart" uri="{C3380CC4-5D6E-409C-BE32-E72D297353CC}">
                <c16:uniqueId val="{00000003-201F-44EB-BA8E-30C05EA32C51}"/>
              </c:ext>
            </c:extLst>
          </c:dPt>
          <c:val>
            <c:numRef>
              <c:f>'Time Schedule Input'!$I$5:$J$5</c:f>
              <c:numCache>
                <c:formatCode>0%</c:formatCode>
                <c:ptCount val="2"/>
                <c:pt idx="0">
                  <c:v>0.6</c:v>
                </c:pt>
                <c:pt idx="1">
                  <c:v>0.4</c:v>
                </c:pt>
              </c:numCache>
            </c:numRef>
          </c:val>
          <c:extLst>
            <c:ext xmlns:c16="http://schemas.microsoft.com/office/drawing/2014/chart" uri="{C3380CC4-5D6E-409C-BE32-E72D297353CC}">
              <c16:uniqueId val="{00000004-201F-44EB-BA8E-30C05EA32C5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extLst/>
  </c:chart>
  <c:spPr>
    <a:noFill/>
    <a:ln w="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a:ln>
              <a:solidFill>
                <a:schemeClr val="accent5">
                  <a:lumMod val="40000"/>
                  <a:lumOff val="60000"/>
                </a:schemeClr>
              </a:solidFill>
            </a:ln>
            <a:effectLst/>
          </c:spPr>
          <c:invertIfNegative val="0"/>
          <c:dLbls>
            <c:dLbl>
              <c:idx val="0"/>
              <c:tx>
                <c:rich>
                  <a:bodyPr rot="0" spcFirstLastPara="1" vertOverflow="ellipsis" vert="horz" wrap="square" anchor="ctr" anchorCtr="0"/>
                  <a:lstStyle/>
                  <a:p>
                    <a:pPr algn="l">
                      <a:defRPr sz="4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4000"/>
                      <a:t>Work Package</a:t>
                    </a:r>
                  </a:p>
                </c:rich>
              </c:tx>
              <c:spPr>
                <a:noFill/>
                <a:ln>
                  <a:noFill/>
                </a:ln>
                <a:effectLst/>
              </c:spPr>
              <c:txPr>
                <a:bodyPr rot="0" spcFirstLastPara="1" vertOverflow="ellipsis" vert="horz" wrap="square" anchor="ctr" anchorCtr="0"/>
                <a:lstStyle/>
                <a:p>
                  <a:pPr algn="l">
                    <a:defRPr sz="4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manualLayout>
                      <c:w val="0.20328839050414013"/>
                      <c:h val="9.8508072756999798E-2"/>
                    </c:manualLayout>
                  </c15:layout>
                  <c15:showDataLabelsRange val="1"/>
                </c:ext>
                <c:ext xmlns:c16="http://schemas.microsoft.com/office/drawing/2014/chart" uri="{C3380CC4-5D6E-409C-BE32-E72D297353CC}">
                  <c16:uniqueId val="{00000000-CECA-4333-A714-A4E435B4DB93}"/>
                </c:ext>
              </c:extLst>
            </c:dLbl>
            <c:dLbl>
              <c:idx val="1"/>
              <c:tx>
                <c:rich>
                  <a:bodyPr/>
                  <a:lstStyle/>
                  <a:p>
                    <a:fld id="{3FC361B6-8692-4784-9E43-1F28C519137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ECA-4333-A714-A4E435B4DB93}"/>
                </c:ext>
              </c:extLst>
            </c:dLbl>
            <c:dLbl>
              <c:idx val="2"/>
              <c:tx>
                <c:rich>
                  <a:bodyPr/>
                  <a:lstStyle/>
                  <a:p>
                    <a:fld id="{9461A818-7A2D-4D78-A531-81E24673596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ECA-4333-A714-A4E435B4DB93}"/>
                </c:ext>
              </c:extLst>
            </c:dLbl>
            <c:dLbl>
              <c:idx val="3"/>
              <c:tx>
                <c:rich>
                  <a:bodyPr/>
                  <a:lstStyle/>
                  <a:p>
                    <a:fld id="{531DE71F-EFCE-4F11-A4C1-E93DB61EF3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ECA-4333-A714-A4E435B4DB93}"/>
                </c:ext>
              </c:extLst>
            </c:dLbl>
            <c:dLbl>
              <c:idx val="4"/>
              <c:tx>
                <c:rich>
                  <a:bodyPr/>
                  <a:lstStyle/>
                  <a:p>
                    <a:fld id="{F46E32F6-7055-48EC-AFC3-C5567E8B0D4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ECA-4333-A714-A4E435B4DB93}"/>
                </c:ext>
              </c:extLst>
            </c:dLbl>
            <c:dLbl>
              <c:idx val="5"/>
              <c:tx>
                <c:rich>
                  <a:bodyPr/>
                  <a:lstStyle/>
                  <a:p>
                    <a:fld id="{0267BD76-9077-4793-98D3-B662CA041E6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ECA-4333-A714-A4E435B4DB93}"/>
                </c:ext>
              </c:extLst>
            </c:dLbl>
            <c:dLbl>
              <c:idx val="6"/>
              <c:tx>
                <c:rich>
                  <a:bodyPr/>
                  <a:lstStyle/>
                  <a:p>
                    <a:fld id="{87C7D83D-74E0-466F-8E99-27E5F07A79F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ECA-4333-A714-A4E435B4DB93}"/>
                </c:ext>
              </c:extLst>
            </c:dLbl>
            <c:spPr>
              <a:noFill/>
              <a:ln>
                <a:noFill/>
              </a:ln>
              <a:effectLst/>
            </c:spPr>
            <c:txPr>
              <a:bodyPr rot="0" spcFirstLastPara="1" vertOverflow="ellipsis" vert="horz" wrap="square" anchor="ctr" anchorCtr="1"/>
              <a:lstStyle/>
              <a:p>
                <a:pPr>
                  <a:defRPr sz="4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Lit>
              <c:formatCode>General</c:formatCode>
              <c:ptCount val="7"/>
              <c:pt idx="0">
                <c:v>1</c:v>
              </c:pt>
              <c:pt idx="1">
                <c:v>1</c:v>
              </c:pt>
              <c:pt idx="2">
                <c:v>1</c:v>
              </c:pt>
              <c:pt idx="3">
                <c:v>1</c:v>
              </c:pt>
              <c:pt idx="4">
                <c:v>1</c:v>
              </c:pt>
              <c:pt idx="5">
                <c:v>1</c:v>
              </c:pt>
              <c:pt idx="6">
                <c:v>1</c:v>
              </c:pt>
            </c:numLit>
          </c:val>
          <c:extLst>
            <c:ext xmlns:c15="http://schemas.microsoft.com/office/drawing/2012/chart" uri="{02D57815-91ED-43cb-92C2-25804820EDAC}">
              <c15:datalabelsRange>
                <c15:f>'Time Schedule Input'!$B$5:$B$11</c15:f>
                <c15:dlblRangeCache>
                  <c:ptCount val="7"/>
                  <c:pt idx="0">
                    <c:v>Construction</c:v>
                  </c:pt>
                  <c:pt idx="1">
                    <c:v>Main Package 1</c:v>
                  </c:pt>
                  <c:pt idx="2">
                    <c:v>Main Package 2</c:v>
                  </c:pt>
                  <c:pt idx="3">
                    <c:v>Main Package 3</c:v>
                  </c:pt>
                  <c:pt idx="4">
                    <c:v>Main Package 4</c:v>
                  </c:pt>
                  <c:pt idx="5">
                    <c:v>Main Package 5</c:v>
                  </c:pt>
                  <c:pt idx="6">
                    <c:v>Main Package 6</c:v>
                  </c:pt>
                </c15:dlblRangeCache>
              </c15:datalabelsRange>
            </c:ext>
            <c:ext xmlns:c16="http://schemas.microsoft.com/office/drawing/2014/chart" uri="{C3380CC4-5D6E-409C-BE32-E72D297353CC}">
              <c16:uniqueId val="{00000007-CECA-4333-A714-A4E435B4DB93}"/>
            </c:ext>
          </c:extLst>
        </c:ser>
        <c:ser>
          <c:idx val="1"/>
          <c:order val="1"/>
          <c:spPr>
            <a:noFill/>
            <a:ln>
              <a:solidFill>
                <a:schemeClr val="accent5">
                  <a:lumMod val="40000"/>
                  <a:lumOff val="60000"/>
                </a:schemeClr>
              </a:solidFill>
            </a:ln>
            <a:effectLst/>
          </c:spPr>
          <c:invertIfNegative val="0"/>
          <c:dLbls>
            <c:dLbl>
              <c:idx val="0"/>
              <c:tx>
                <c:rich>
                  <a:bodyPr/>
                  <a:lstStyle/>
                  <a:p>
                    <a:r>
                      <a:rPr lang="en-US"/>
                      <a:t>% </a:t>
                    </a:r>
                    <a:r>
                      <a:rPr lang="en-US" baseline="0"/>
                      <a:t>Planned</a:t>
                    </a:r>
                    <a:endParaRPr lang="en-US"/>
                  </a:p>
                </c:rich>
              </c:tx>
              <c:showLegendKey val="0"/>
              <c:showVal val="0"/>
              <c:showCatName val="0"/>
              <c:showSerName val="0"/>
              <c:showPercent val="0"/>
              <c:showBubbleSize val="0"/>
              <c:extLst>
                <c:ext xmlns:c15="http://schemas.microsoft.com/office/drawing/2012/chart" uri="{CE6537A1-D6FC-4f65-9D91-7224C49458BB}">
                  <c15:layout>
                    <c:manualLayout>
                      <c:w val="0.2325016972165648"/>
                      <c:h val="8.5969833169995388E-2"/>
                    </c:manualLayout>
                  </c15:layout>
                  <c15:showDataLabelsRange val="1"/>
                </c:ext>
                <c:ext xmlns:c16="http://schemas.microsoft.com/office/drawing/2014/chart" uri="{C3380CC4-5D6E-409C-BE32-E72D297353CC}">
                  <c16:uniqueId val="{00000008-CECA-4333-A714-A4E435B4DB93}"/>
                </c:ext>
              </c:extLst>
            </c:dLbl>
            <c:dLbl>
              <c:idx val="1"/>
              <c:tx>
                <c:rich>
                  <a:bodyPr/>
                  <a:lstStyle/>
                  <a:p>
                    <a:fld id="{E814674D-52DD-4945-8058-554114F25C5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ECA-4333-A714-A4E435B4DB93}"/>
                </c:ext>
              </c:extLst>
            </c:dLbl>
            <c:dLbl>
              <c:idx val="2"/>
              <c:tx>
                <c:rich>
                  <a:bodyPr/>
                  <a:lstStyle/>
                  <a:p>
                    <a:fld id="{4C4B15FC-6720-4BBB-891B-D40B5F31A61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ECA-4333-A714-A4E435B4DB93}"/>
                </c:ext>
              </c:extLst>
            </c:dLbl>
            <c:dLbl>
              <c:idx val="3"/>
              <c:tx>
                <c:rich>
                  <a:bodyPr/>
                  <a:lstStyle/>
                  <a:p>
                    <a:fld id="{D4385424-7D7F-4616-860F-FDF5A44E6C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CECA-4333-A714-A4E435B4DB93}"/>
                </c:ext>
              </c:extLst>
            </c:dLbl>
            <c:dLbl>
              <c:idx val="4"/>
              <c:tx>
                <c:rich>
                  <a:bodyPr/>
                  <a:lstStyle/>
                  <a:p>
                    <a:fld id="{B8736316-AFD0-4AAF-9D73-7DDA38A829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CECA-4333-A714-A4E435B4DB93}"/>
                </c:ext>
              </c:extLst>
            </c:dLbl>
            <c:dLbl>
              <c:idx val="5"/>
              <c:tx>
                <c:rich>
                  <a:bodyPr/>
                  <a:lstStyle/>
                  <a:p>
                    <a:fld id="{8B566F37-2909-4906-AEAE-1F277546BAF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CECA-4333-A714-A4E435B4DB93}"/>
                </c:ext>
              </c:extLst>
            </c:dLbl>
            <c:dLbl>
              <c:idx val="6"/>
              <c:tx>
                <c:rich>
                  <a:bodyPr/>
                  <a:lstStyle/>
                  <a:p>
                    <a:fld id="{8F71A323-CB5A-4B5A-8BFB-53DD0618AE6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CECA-4333-A714-A4E435B4DB93}"/>
                </c:ext>
              </c:extLst>
            </c:dLbl>
            <c:spPr>
              <a:noFill/>
              <a:ln>
                <a:noFill/>
              </a:ln>
              <a:effectLst/>
            </c:spPr>
            <c:txPr>
              <a:bodyPr rot="0" spcFirstLastPara="1" vertOverflow="ellipsis" vert="horz" wrap="square" anchor="ctr" anchorCtr="0"/>
              <a:lstStyle/>
              <a:p>
                <a:pPr algn="ctr">
                  <a:defRPr lang="en-US" sz="4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Lit>
              <c:formatCode>General</c:formatCode>
              <c:ptCount val="7"/>
              <c:pt idx="0">
                <c:v>1</c:v>
              </c:pt>
              <c:pt idx="1">
                <c:v>1</c:v>
              </c:pt>
              <c:pt idx="2">
                <c:v>1</c:v>
              </c:pt>
              <c:pt idx="3">
                <c:v>1</c:v>
              </c:pt>
              <c:pt idx="4">
                <c:v>1</c:v>
              </c:pt>
              <c:pt idx="5">
                <c:v>1</c:v>
              </c:pt>
              <c:pt idx="6">
                <c:v>1</c:v>
              </c:pt>
            </c:numLit>
          </c:val>
          <c:extLst>
            <c:ext xmlns:c15="http://schemas.microsoft.com/office/drawing/2012/chart" uri="{02D57815-91ED-43cb-92C2-25804820EDAC}">
              <c15:datalabelsRange>
                <c15:f>'Time Schedule Input'!$G$5:$G$11</c15:f>
                <c15:dlblRangeCache>
                  <c:ptCount val="7"/>
                  <c:pt idx="0">
                    <c:v>70%</c:v>
                  </c:pt>
                  <c:pt idx="1">
                    <c:v>100%</c:v>
                  </c:pt>
                  <c:pt idx="2">
                    <c:v>85%</c:v>
                  </c:pt>
                  <c:pt idx="3">
                    <c:v>67%</c:v>
                  </c:pt>
                  <c:pt idx="4">
                    <c:v>50%</c:v>
                  </c:pt>
                  <c:pt idx="5">
                    <c:v>40%</c:v>
                  </c:pt>
                  <c:pt idx="6">
                    <c:v>0%</c:v>
                  </c:pt>
                </c15:dlblRangeCache>
              </c15:datalabelsRange>
            </c:ext>
            <c:ext xmlns:c16="http://schemas.microsoft.com/office/drawing/2014/chart" uri="{C3380CC4-5D6E-409C-BE32-E72D297353CC}">
              <c16:uniqueId val="{0000000F-CECA-4333-A714-A4E435B4DB93}"/>
            </c:ext>
          </c:extLst>
        </c:ser>
        <c:ser>
          <c:idx val="2"/>
          <c:order val="2"/>
          <c:spPr>
            <a:noFill/>
            <a:ln>
              <a:solidFill>
                <a:schemeClr val="accent5">
                  <a:lumMod val="40000"/>
                  <a:lumOff val="60000"/>
                </a:schemeClr>
              </a:solidFill>
            </a:ln>
            <a:effectLst/>
          </c:spPr>
          <c:invertIfNegative val="0"/>
          <c:dLbls>
            <c:dLbl>
              <c:idx val="0"/>
              <c:tx>
                <c:rich>
                  <a:bodyPr/>
                  <a:lstStyle/>
                  <a:p>
                    <a:r>
                      <a:rPr lang="en-US"/>
                      <a:t>% Actual</a:t>
                    </a:r>
                  </a:p>
                </c:rich>
              </c:tx>
              <c:showLegendKey val="0"/>
              <c:showVal val="0"/>
              <c:showCatName val="0"/>
              <c:showSerName val="0"/>
              <c:showPercent val="0"/>
              <c:showBubbleSize val="0"/>
              <c:extLst>
                <c:ext xmlns:c15="http://schemas.microsoft.com/office/drawing/2012/chart" uri="{CE6537A1-D6FC-4f65-9D91-7224C49458BB}">
                  <c15:layout>
                    <c:manualLayout>
                      <c:w val="0.23262050237610318"/>
                      <c:h val="0.1658082975679542"/>
                    </c:manualLayout>
                  </c15:layout>
                  <c15:showDataLabelsRange val="1"/>
                </c:ext>
                <c:ext xmlns:c16="http://schemas.microsoft.com/office/drawing/2014/chart" uri="{C3380CC4-5D6E-409C-BE32-E72D297353CC}">
                  <c16:uniqueId val="{00000010-CECA-4333-A714-A4E435B4DB93}"/>
                </c:ext>
              </c:extLst>
            </c:dLbl>
            <c:dLbl>
              <c:idx val="1"/>
              <c:tx>
                <c:rich>
                  <a:bodyPr/>
                  <a:lstStyle/>
                  <a:p>
                    <a:fld id="{DD5CC421-4E92-46C6-9ABE-948E18CE789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CECA-4333-A714-A4E435B4DB93}"/>
                </c:ext>
              </c:extLst>
            </c:dLbl>
            <c:dLbl>
              <c:idx val="2"/>
              <c:tx>
                <c:rich>
                  <a:bodyPr/>
                  <a:lstStyle/>
                  <a:p>
                    <a:fld id="{74839669-C85A-497E-AC1A-15D60206C2B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CECA-4333-A714-A4E435B4DB93}"/>
                </c:ext>
              </c:extLst>
            </c:dLbl>
            <c:dLbl>
              <c:idx val="3"/>
              <c:tx>
                <c:rich>
                  <a:bodyPr/>
                  <a:lstStyle/>
                  <a:p>
                    <a:fld id="{9A40E9ED-8A02-488A-AF87-E8F9BEE9A67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CECA-4333-A714-A4E435B4DB93}"/>
                </c:ext>
              </c:extLst>
            </c:dLbl>
            <c:dLbl>
              <c:idx val="4"/>
              <c:tx>
                <c:rich>
                  <a:bodyPr/>
                  <a:lstStyle/>
                  <a:p>
                    <a:fld id="{DAAEA5DF-70BB-4CB4-A499-78F7F6D5608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CECA-4333-A714-A4E435B4DB93}"/>
                </c:ext>
              </c:extLst>
            </c:dLbl>
            <c:dLbl>
              <c:idx val="5"/>
              <c:tx>
                <c:rich>
                  <a:bodyPr/>
                  <a:lstStyle/>
                  <a:p>
                    <a:fld id="{166D0F70-C52F-4B73-AB9D-5001FA3E464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CECA-4333-A714-A4E435B4DB93}"/>
                </c:ext>
              </c:extLst>
            </c:dLbl>
            <c:dLbl>
              <c:idx val="6"/>
              <c:tx>
                <c:rich>
                  <a:bodyPr/>
                  <a:lstStyle/>
                  <a:p>
                    <a:fld id="{F7C021DB-6DF7-4A28-9BDA-FD5301CEB17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CECA-4333-A714-A4E435B4DB93}"/>
                </c:ext>
              </c:extLst>
            </c:dLbl>
            <c:spPr>
              <a:noFill/>
              <a:ln>
                <a:noFill/>
              </a:ln>
              <a:effectLst/>
            </c:spPr>
            <c:txPr>
              <a:bodyPr rot="0" spcFirstLastPara="1" vertOverflow="ellipsis" vert="horz" wrap="square" anchor="ctr" anchorCtr="0"/>
              <a:lstStyle/>
              <a:p>
                <a:pPr algn="ctr">
                  <a:defRPr lang="en-US" sz="4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Lit>
              <c:formatCode>General</c:formatCode>
              <c:ptCount val="7"/>
              <c:pt idx="0">
                <c:v>1</c:v>
              </c:pt>
              <c:pt idx="1">
                <c:v>1</c:v>
              </c:pt>
              <c:pt idx="2">
                <c:v>1</c:v>
              </c:pt>
              <c:pt idx="3">
                <c:v>1</c:v>
              </c:pt>
              <c:pt idx="4">
                <c:v>1</c:v>
              </c:pt>
              <c:pt idx="5">
                <c:v>1</c:v>
              </c:pt>
              <c:pt idx="6">
                <c:v>1</c:v>
              </c:pt>
            </c:numLit>
          </c:val>
          <c:extLst>
            <c:ext xmlns:c15="http://schemas.microsoft.com/office/drawing/2012/chart" uri="{02D57815-91ED-43cb-92C2-25804820EDAC}">
              <c15:datalabelsRange>
                <c15:f>'Time Schedule Input'!$I$5:$I$11</c15:f>
                <c15:dlblRangeCache>
                  <c:ptCount val="7"/>
                  <c:pt idx="0">
                    <c:v>60%</c:v>
                  </c:pt>
                  <c:pt idx="1">
                    <c:v>100%</c:v>
                  </c:pt>
                  <c:pt idx="2">
                    <c:v>78%</c:v>
                  </c:pt>
                  <c:pt idx="3">
                    <c:v>53%</c:v>
                  </c:pt>
                  <c:pt idx="4">
                    <c:v>42%</c:v>
                  </c:pt>
                  <c:pt idx="5">
                    <c:v>31%</c:v>
                  </c:pt>
                  <c:pt idx="6">
                    <c:v>0%</c:v>
                  </c:pt>
                </c15:dlblRangeCache>
              </c15:datalabelsRange>
            </c:ext>
            <c:ext xmlns:c16="http://schemas.microsoft.com/office/drawing/2014/chart" uri="{C3380CC4-5D6E-409C-BE32-E72D297353CC}">
              <c16:uniqueId val="{00000017-CECA-4333-A714-A4E435B4DB93}"/>
            </c:ext>
          </c:extLst>
        </c:ser>
        <c:ser>
          <c:idx val="3"/>
          <c:order val="3"/>
          <c:spPr>
            <a:noFill/>
            <a:ln>
              <a:solidFill>
                <a:schemeClr val="accent5">
                  <a:lumMod val="40000"/>
                  <a:lumOff val="60000"/>
                </a:schemeClr>
              </a:solidFill>
            </a:ln>
            <a:effectLst/>
          </c:spPr>
          <c:invertIfNegative val="0"/>
          <c:dLbls>
            <c:dLbl>
              <c:idx val="0"/>
              <c:tx>
                <c:rich>
                  <a:bodyPr/>
                  <a:lstStyle/>
                  <a:p>
                    <a:r>
                      <a:rPr lang="en-US"/>
                      <a:t>% Variance</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8-CECA-4333-A714-A4E435B4DB93}"/>
                </c:ext>
              </c:extLst>
            </c:dLbl>
            <c:dLbl>
              <c:idx val="1"/>
              <c:tx>
                <c:rich>
                  <a:bodyPr/>
                  <a:lstStyle/>
                  <a:p>
                    <a:fld id="{4621786C-84A9-4860-A30E-C7E4ABC359B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CECA-4333-A714-A4E435B4DB93}"/>
                </c:ext>
              </c:extLst>
            </c:dLbl>
            <c:dLbl>
              <c:idx val="2"/>
              <c:tx>
                <c:rich>
                  <a:bodyPr/>
                  <a:lstStyle/>
                  <a:p>
                    <a:fld id="{ED8BAF5C-B10A-4411-A5EA-B5F0901DC7D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CECA-4333-A714-A4E435B4DB93}"/>
                </c:ext>
              </c:extLst>
            </c:dLbl>
            <c:dLbl>
              <c:idx val="3"/>
              <c:tx>
                <c:rich>
                  <a:bodyPr/>
                  <a:lstStyle/>
                  <a:p>
                    <a:fld id="{187C77A9-8D87-4FA4-95FA-747040E1F62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CECA-4333-A714-A4E435B4DB93}"/>
                </c:ext>
              </c:extLst>
            </c:dLbl>
            <c:dLbl>
              <c:idx val="4"/>
              <c:tx>
                <c:rich>
                  <a:bodyPr/>
                  <a:lstStyle/>
                  <a:p>
                    <a:fld id="{AC9BB9E5-1858-4C7B-AA72-0642ED78E9B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CECA-4333-A714-A4E435B4DB93}"/>
                </c:ext>
              </c:extLst>
            </c:dLbl>
            <c:dLbl>
              <c:idx val="5"/>
              <c:tx>
                <c:rich>
                  <a:bodyPr/>
                  <a:lstStyle/>
                  <a:p>
                    <a:fld id="{D4745278-2044-4360-AEFD-72C6D7044C9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CECA-4333-A714-A4E435B4DB93}"/>
                </c:ext>
              </c:extLst>
            </c:dLbl>
            <c:dLbl>
              <c:idx val="6"/>
              <c:tx>
                <c:rich>
                  <a:bodyPr/>
                  <a:lstStyle/>
                  <a:p>
                    <a:fld id="{E39FF2C8-7286-4205-B291-294D9A1E803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CECA-4333-A714-A4E435B4DB93}"/>
                </c:ext>
              </c:extLst>
            </c:dLbl>
            <c:spPr>
              <a:noFill/>
              <a:ln>
                <a:noFill/>
              </a:ln>
              <a:effectLst/>
            </c:spPr>
            <c:txPr>
              <a:bodyPr rot="0" spcFirstLastPara="1" vertOverflow="ellipsis" vert="horz" wrap="square" anchor="ctr" anchorCtr="0"/>
              <a:lstStyle/>
              <a:p>
                <a:pPr algn="ctr">
                  <a:defRPr lang="en-US" sz="4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Lit>
              <c:formatCode>General</c:formatCode>
              <c:ptCount val="7"/>
              <c:pt idx="0">
                <c:v>1</c:v>
              </c:pt>
              <c:pt idx="1">
                <c:v>1</c:v>
              </c:pt>
              <c:pt idx="2">
                <c:v>1</c:v>
              </c:pt>
              <c:pt idx="3">
                <c:v>1</c:v>
              </c:pt>
              <c:pt idx="4">
                <c:v>1</c:v>
              </c:pt>
              <c:pt idx="5">
                <c:v>1</c:v>
              </c:pt>
              <c:pt idx="6">
                <c:v>1</c:v>
              </c:pt>
            </c:numLit>
          </c:val>
          <c:extLst>
            <c:ext xmlns:c15="http://schemas.microsoft.com/office/drawing/2012/chart" uri="{02D57815-91ED-43cb-92C2-25804820EDAC}">
              <c15:datalabelsRange>
                <c15:f>'Time Schedule Input'!$S$5:$S$11</c15:f>
                <c15:dlblRangeCache>
                  <c:ptCount val="7"/>
                  <c:pt idx="0">
                    <c:v>-10%</c:v>
                  </c:pt>
                  <c:pt idx="1">
                    <c:v>0%</c:v>
                  </c:pt>
                  <c:pt idx="2">
                    <c:v>-7%</c:v>
                  </c:pt>
                  <c:pt idx="3">
                    <c:v>-14%</c:v>
                  </c:pt>
                  <c:pt idx="4">
                    <c:v>-8%</c:v>
                  </c:pt>
                  <c:pt idx="5">
                    <c:v>-9%</c:v>
                  </c:pt>
                  <c:pt idx="6">
                    <c:v>0%</c:v>
                  </c:pt>
                </c15:dlblRangeCache>
              </c15:datalabelsRange>
            </c:ext>
            <c:ext xmlns:c16="http://schemas.microsoft.com/office/drawing/2014/chart" uri="{C3380CC4-5D6E-409C-BE32-E72D297353CC}">
              <c16:uniqueId val="{0000001F-CECA-4333-A714-A4E435B4DB93}"/>
            </c:ext>
          </c:extLst>
        </c:ser>
        <c:dLbls>
          <c:showLegendKey val="0"/>
          <c:showVal val="0"/>
          <c:showCatName val="0"/>
          <c:showSerName val="0"/>
          <c:showPercent val="0"/>
          <c:showBubbleSize val="0"/>
        </c:dLbls>
        <c:gapWidth val="0"/>
        <c:overlap val="100"/>
        <c:axId val="1371329376"/>
        <c:axId val="1371318144"/>
      </c:barChart>
      <c:catAx>
        <c:axId val="1371329376"/>
        <c:scaling>
          <c:orientation val="maxMin"/>
        </c:scaling>
        <c:delete val="1"/>
        <c:axPos val="l"/>
        <c:majorTickMark val="out"/>
        <c:minorTickMark val="none"/>
        <c:tickLblPos val="nextTo"/>
        <c:crossAx val="1371318144"/>
        <c:crosses val="autoZero"/>
        <c:auto val="1"/>
        <c:lblAlgn val="ctr"/>
        <c:lblOffset val="100"/>
        <c:noMultiLvlLbl val="0"/>
      </c:catAx>
      <c:valAx>
        <c:axId val="1371318144"/>
        <c:scaling>
          <c:orientation val="minMax"/>
          <c:max val="4"/>
          <c:min val="0"/>
        </c:scaling>
        <c:delete val="1"/>
        <c:axPos val="t"/>
        <c:numFmt formatCode="General" sourceLinked="1"/>
        <c:majorTickMark val="out"/>
        <c:minorTickMark val="none"/>
        <c:tickLblPos val="nextTo"/>
        <c:crossAx val="1371329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42862428100744"/>
          <c:y val="9.7184778641080466E-2"/>
          <c:w val="0.69820042441503327"/>
          <c:h val="0.86928264761606799"/>
        </c:manualLayout>
      </c:layout>
      <c:doughnutChart>
        <c:varyColors val="1"/>
        <c:ser>
          <c:idx val="0"/>
          <c:order val="0"/>
          <c:spPr>
            <a:solidFill>
              <a:srgbClr val="065D84"/>
            </a:solidFill>
            <a:ln>
              <a:noFill/>
            </a:ln>
          </c:spPr>
          <c:dPt>
            <c:idx val="0"/>
            <c:bubble3D val="0"/>
            <c:spPr>
              <a:solidFill>
                <a:srgbClr val="04AC84"/>
              </a:solidFill>
              <a:ln w="19050">
                <a:noFill/>
              </a:ln>
              <a:effectLst/>
            </c:spPr>
            <c:extLst>
              <c:ext xmlns:c16="http://schemas.microsoft.com/office/drawing/2014/chart" uri="{C3380CC4-5D6E-409C-BE32-E72D297353CC}">
                <c16:uniqueId val="{00000001-6580-465D-B0CB-088126C13395}"/>
              </c:ext>
            </c:extLst>
          </c:dPt>
          <c:dPt>
            <c:idx val="1"/>
            <c:bubble3D val="0"/>
            <c:spPr>
              <a:solidFill>
                <a:schemeClr val="bg1">
                  <a:lumMod val="85000"/>
                </a:schemeClr>
              </a:solidFill>
              <a:ln w="19050">
                <a:noFill/>
              </a:ln>
              <a:effectLst/>
            </c:spPr>
            <c:extLst>
              <c:ext xmlns:c16="http://schemas.microsoft.com/office/drawing/2014/chart" uri="{C3380CC4-5D6E-409C-BE32-E72D297353CC}">
                <c16:uniqueId val="{00000003-6580-465D-B0CB-088126C13395}"/>
              </c:ext>
            </c:extLst>
          </c:dPt>
          <c:dLbls>
            <c:dLbl>
              <c:idx val="1"/>
              <c:spPr>
                <a:noFill/>
                <a:ln>
                  <a:noFill/>
                </a:ln>
                <a:effectLst/>
              </c:spPr>
              <c:txPr>
                <a:bodyPr rot="0" spcFirstLastPara="1" vertOverflow="ellipsis" vert="horz" wrap="none" lIns="38100" tIns="19050" rIns="38100" bIns="19050" anchor="ctr" anchorCtr="1">
                  <a:spAutoFit/>
                </a:bodyPr>
                <a:lstStyle/>
                <a:p>
                  <a:pPr>
                    <a:defRPr sz="3600" b="0" i="0" u="none" strike="noStrike" kern="1200" baseline="0">
                      <a:solidFill>
                        <a:schemeClr val="tx1"/>
                      </a:solidFill>
                      <a:latin typeface="Arial "/>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6580-465D-B0CB-088126C13395}"/>
                </c:ext>
              </c:extLst>
            </c:dLbl>
            <c:spPr>
              <a:noFill/>
              <a:ln>
                <a:noFill/>
              </a:ln>
              <a:effectLst/>
            </c:spPr>
            <c:txPr>
              <a:bodyPr rot="0" spcFirstLastPara="1" vertOverflow="ellipsis" vert="horz" wrap="none" lIns="38100" tIns="19050" rIns="38100" bIns="19050" anchor="ctr" anchorCtr="1">
                <a:spAutoFit/>
              </a:bodyPr>
              <a:lstStyle/>
              <a:p>
                <a:pPr>
                  <a:defRPr sz="3600" b="0" i="0" u="none" strike="noStrike" kern="1200" baseline="0">
                    <a:solidFill>
                      <a:schemeClr val="bg1"/>
                    </a:solidFill>
                    <a:latin typeface="Arial "/>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s>
          <c:cat>
            <c:strRef>
              <c:f>('Time Schedule Input'!$P$1,'Time Schedule Input'!$Q$1)</c:f>
              <c:strCache>
                <c:ptCount val="2"/>
                <c:pt idx="0">
                  <c:v>% Elapsed Time</c:v>
                </c:pt>
                <c:pt idx="1">
                  <c:v>% Remaining Time</c:v>
                </c:pt>
              </c:strCache>
            </c:strRef>
          </c:cat>
          <c:val>
            <c:numRef>
              <c:f>('Time Schedule Input'!$P$2,'Time Schedule Input'!$Q$2)</c:f>
              <c:numCache>
                <c:formatCode>0%</c:formatCode>
                <c:ptCount val="2"/>
                <c:pt idx="0">
                  <c:v>0.50091743119266052</c:v>
                </c:pt>
                <c:pt idx="1">
                  <c:v>0.49908256880733948</c:v>
                </c:pt>
              </c:numCache>
            </c:numRef>
          </c:val>
          <c:extLst>
            <c:ext xmlns:c16="http://schemas.microsoft.com/office/drawing/2014/chart" uri="{C3380CC4-5D6E-409C-BE32-E72D297353CC}">
              <c16:uniqueId val="{00000004-6580-465D-B0CB-088126C13395}"/>
            </c:ext>
          </c:extLst>
        </c:ser>
        <c:dLbls>
          <c:showLegendKey val="0"/>
          <c:showVal val="0"/>
          <c:showCatName val="0"/>
          <c:showSerName val="0"/>
          <c:showPercent val="0"/>
          <c:showBubbleSize val="0"/>
          <c:showLeaderLines val="1"/>
        </c:dLbls>
        <c:firstSliceAng val="0"/>
        <c:holeSize val="61"/>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11</xdr:col>
      <xdr:colOff>495300</xdr:colOff>
      <xdr:row>0</xdr:row>
      <xdr:rowOff>0</xdr:rowOff>
    </xdr:from>
    <xdr:to>
      <xdr:col>17</xdr:col>
      <xdr:colOff>441959</xdr:colOff>
      <xdr:row>6</xdr:row>
      <xdr:rowOff>413385</xdr:rowOff>
    </xdr:to>
    <xdr:pic>
      <xdr:nvPicPr>
        <xdr:cNvPr id="2" name="Picture 1">
          <a:extLst>
            <a:ext uri="{FF2B5EF4-FFF2-40B4-BE49-F238E27FC236}">
              <a16:creationId xmlns:a16="http://schemas.microsoft.com/office/drawing/2014/main" id="{A6F875EC-5588-414E-BB80-59AB76E596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0"/>
          <a:ext cx="3604259" cy="2156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238125</xdr:colOff>
      <xdr:row>26</xdr:row>
      <xdr:rowOff>190500</xdr:rowOff>
    </xdr:from>
    <xdr:to>
      <xdr:col>149</xdr:col>
      <xdr:colOff>238125</xdr:colOff>
      <xdr:row>41</xdr:row>
      <xdr:rowOff>333375</xdr:rowOff>
    </xdr:to>
    <xdr:sp macro="" textlink="">
      <xdr:nvSpPr>
        <xdr:cNvPr id="94" name="Flowchart: Document 93">
          <a:extLst>
            <a:ext uri="{FF2B5EF4-FFF2-40B4-BE49-F238E27FC236}">
              <a16:creationId xmlns:a16="http://schemas.microsoft.com/office/drawing/2014/main" id="{1E29BC53-AEC3-767B-C25A-CAAE1104A860}"/>
            </a:ext>
          </a:extLst>
        </xdr:cNvPr>
        <xdr:cNvSpPr/>
      </xdr:nvSpPr>
      <xdr:spPr>
        <a:xfrm>
          <a:off x="11668125" y="8858250"/>
          <a:ext cx="37147500" cy="5857875"/>
        </a:xfrm>
        <a:prstGeom prst="flowChartDocument">
          <a:avLst/>
        </a:prstGeom>
        <a:solidFill>
          <a:srgbClr val="738D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93</xdr:col>
      <xdr:colOff>190500</xdr:colOff>
      <xdr:row>84</xdr:row>
      <xdr:rowOff>333375</xdr:rowOff>
    </xdr:from>
    <xdr:to>
      <xdr:col>149</xdr:col>
      <xdr:colOff>0</xdr:colOff>
      <xdr:row>110</xdr:row>
      <xdr:rowOff>142875</xdr:rowOff>
    </xdr:to>
    <xdr:sp macro="" textlink="">
      <xdr:nvSpPr>
        <xdr:cNvPr id="92" name="Rectangle 91">
          <a:extLst>
            <a:ext uri="{FF2B5EF4-FFF2-40B4-BE49-F238E27FC236}">
              <a16:creationId xmlns:a16="http://schemas.microsoft.com/office/drawing/2014/main" id="{136295F8-3039-EA4C-9513-B24145C6B3C3}"/>
            </a:ext>
          </a:extLst>
        </xdr:cNvPr>
        <xdr:cNvSpPr/>
      </xdr:nvSpPr>
      <xdr:spPr>
        <a:xfrm>
          <a:off x="32766000" y="31099125"/>
          <a:ext cx="15811500" cy="9715500"/>
        </a:xfrm>
        <a:prstGeom prst="rect">
          <a:avLst/>
        </a:prstGeom>
        <a:noFill/>
        <a:ln>
          <a:solidFill>
            <a:srgbClr val="4A5E6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9525</xdr:colOff>
      <xdr:row>25</xdr:row>
      <xdr:rowOff>9525</xdr:rowOff>
    </xdr:from>
    <xdr:to>
      <xdr:col>99</xdr:col>
      <xdr:colOff>180975</xdr:colOff>
      <xdr:row>41</xdr:row>
      <xdr:rowOff>276225</xdr:rowOff>
    </xdr:to>
    <xdr:sp macro="" textlink="Home!N12">
      <xdr:nvSpPr>
        <xdr:cNvPr id="56" name="Rectangle: Top Corners Snipped 55">
          <a:extLst>
            <a:ext uri="{FF2B5EF4-FFF2-40B4-BE49-F238E27FC236}">
              <a16:creationId xmlns:a16="http://schemas.microsoft.com/office/drawing/2014/main" id="{FA11CCBC-4790-4864-99A3-063A628814DA}"/>
            </a:ext>
          </a:extLst>
        </xdr:cNvPr>
        <xdr:cNvSpPr/>
      </xdr:nvSpPr>
      <xdr:spPr>
        <a:xfrm>
          <a:off x="12582525" y="8296275"/>
          <a:ext cx="21888450" cy="6362700"/>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fld id="{72F35798-CD7A-492E-A443-8892EC2EB859}" type="TxLink">
            <a:rPr lang="en-US" sz="17300" b="0" i="0" u="none" strike="noStrike">
              <a:solidFill>
                <a:schemeClr val="bg1"/>
              </a:solidFill>
              <a:effectLst/>
              <a:latin typeface="Arial"/>
              <a:ea typeface="+mn-ea"/>
              <a:cs typeface="Arial"/>
            </a:rPr>
            <a:t>Building Best Project</a:t>
          </a:fld>
          <a:endParaRPr lang="en-US" sz="17300">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20</xdr:col>
      <xdr:colOff>47625</xdr:colOff>
      <xdr:row>52</xdr:row>
      <xdr:rowOff>142875</xdr:rowOff>
    </xdr:from>
    <xdr:to>
      <xdr:col>124</xdr:col>
      <xdr:colOff>47624</xdr:colOff>
      <xdr:row>83</xdr:row>
      <xdr:rowOff>0</xdr:rowOff>
    </xdr:to>
    <xdr:sp macro="" textlink="">
      <xdr:nvSpPr>
        <xdr:cNvPr id="58" name="TextBox 57">
          <a:extLst>
            <a:ext uri="{FF2B5EF4-FFF2-40B4-BE49-F238E27FC236}">
              <a16:creationId xmlns:a16="http://schemas.microsoft.com/office/drawing/2014/main" id="{701D4476-53BF-4138-A4A9-58B87CAF2F3A}"/>
            </a:ext>
          </a:extLst>
        </xdr:cNvPr>
        <xdr:cNvSpPr txBox="1"/>
      </xdr:nvSpPr>
      <xdr:spPr>
        <a:xfrm>
          <a:off x="11763375" y="18716625"/>
          <a:ext cx="29717999" cy="11668125"/>
        </a:xfrm>
        <a:prstGeom prst="rect">
          <a:avLst/>
        </a:prstGeom>
        <a:noFill/>
        <a:ln w="0">
          <a:solidFill>
            <a:srgbClr val="647E8E"/>
          </a:solidFill>
        </a:ln>
      </xdr:spPr>
      <xdr:txBody>
        <a:bodyPr wrap="square" anchor="t">
          <a:noAutofit/>
        </a:bodyPr>
        <a:lstStyle/>
        <a:p>
          <a:pPr lvl="1" indent="0" algn="l" rtl="0" eaLnBrk="1" latinLnBrk="0" hangingPunct="1">
            <a:lnSpc>
              <a:spcPct val="110000"/>
            </a:lnSpc>
            <a:spcAft>
              <a:spcPts val="588"/>
            </a:spcAft>
          </a:pPr>
          <a:endParaRPr lang="en-US" sz="700" b="1" kern="1200">
            <a:solidFill>
              <a:srgbClr val="044664"/>
            </a:solidFill>
            <a:latin typeface="Arial" panose="020B0604020202020204" pitchFamily="34" charset="0"/>
            <a:ea typeface="+mn-ea"/>
            <a:cs typeface="Arial" panose="020B0604020202020204" pitchFamily="34" charset="0"/>
          </a:endParaRPr>
        </a:p>
        <a:p>
          <a:pPr lvl="1" indent="0" algn="l" rtl="0" eaLnBrk="1" latinLnBrk="0" hangingPunct="1">
            <a:lnSpc>
              <a:spcPct val="110000"/>
            </a:lnSpc>
            <a:spcAft>
              <a:spcPts val="588"/>
            </a:spcAft>
          </a:pPr>
          <a:r>
            <a:rPr lang="en-US" sz="4800" b="1" kern="1200">
              <a:solidFill>
                <a:srgbClr val="044664"/>
              </a:solidFill>
              <a:latin typeface="Arial" panose="020B0604020202020204" pitchFamily="34" charset="0"/>
              <a:ea typeface="+mn-ea"/>
              <a:cs typeface="Arial" panose="020B0604020202020204" pitchFamily="34" charset="0"/>
            </a:rPr>
            <a:t>Progress S-Curve (Planned Vs Actual)</a:t>
          </a:r>
        </a:p>
      </xdr:txBody>
    </xdr:sp>
    <xdr:clientData/>
  </xdr:twoCellAnchor>
  <xdr:twoCellAnchor>
    <xdr:from>
      <xdr:col>20</xdr:col>
      <xdr:colOff>62864</xdr:colOff>
      <xdr:row>55</xdr:row>
      <xdr:rowOff>63819</xdr:rowOff>
    </xdr:from>
    <xdr:to>
      <xdr:col>124</xdr:col>
      <xdr:colOff>95250</xdr:colOff>
      <xdr:row>82</xdr:row>
      <xdr:rowOff>285750</xdr:rowOff>
    </xdr:to>
    <xdr:graphicFrame macro="">
      <xdr:nvGraphicFramePr>
        <xdr:cNvPr id="59" name="Chart 58">
          <a:extLst>
            <a:ext uri="{FF2B5EF4-FFF2-40B4-BE49-F238E27FC236}">
              <a16:creationId xmlns:a16="http://schemas.microsoft.com/office/drawing/2014/main" id="{B62FBA67-87EE-40F2-8C7A-41B548F58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123</xdr:col>
      <xdr:colOff>142875</xdr:colOff>
      <xdr:row>40</xdr:row>
      <xdr:rowOff>95250</xdr:rowOff>
    </xdr:from>
    <xdr:to>
      <xdr:col>145</xdr:col>
      <xdr:colOff>209550</xdr:colOff>
      <xdr:row>54</xdr:row>
      <xdr:rowOff>85725</xdr:rowOff>
    </xdr:to>
    <xdr:grpSp>
      <xdr:nvGrpSpPr>
        <xdr:cNvPr id="60" name="Group 59">
          <a:extLst>
            <a:ext uri="{FF2B5EF4-FFF2-40B4-BE49-F238E27FC236}">
              <a16:creationId xmlns:a16="http://schemas.microsoft.com/office/drawing/2014/main" id="{23792998-AFB6-4B4F-AFBA-A705C5590DE1}"/>
            </a:ext>
          </a:extLst>
        </xdr:cNvPr>
        <xdr:cNvGrpSpPr/>
      </xdr:nvGrpSpPr>
      <xdr:grpSpPr>
        <a:xfrm>
          <a:off x="41290875" y="14097000"/>
          <a:ext cx="6353175" cy="5324475"/>
          <a:chOff x="36652200" y="25184100"/>
          <a:chExt cx="4648200" cy="3958740"/>
        </a:xfrm>
      </xdr:grpSpPr>
      <xdr:graphicFrame macro="">
        <xdr:nvGraphicFramePr>
          <xdr:cNvPr id="61" name="Chart 60">
            <a:extLst>
              <a:ext uri="{FF2B5EF4-FFF2-40B4-BE49-F238E27FC236}">
                <a16:creationId xmlns:a16="http://schemas.microsoft.com/office/drawing/2014/main" id="{4DD3940C-F1F8-D91A-3A27-DE66597D9F0A}"/>
              </a:ext>
            </a:extLst>
          </xdr:cNvPr>
          <xdr:cNvGraphicFramePr>
            <a:graphicFrameLocks/>
          </xdr:cNvGraphicFramePr>
        </xdr:nvGraphicFramePr>
        <xdr:xfrm>
          <a:off x="36652200" y="25184100"/>
          <a:ext cx="4648200" cy="3958740"/>
        </xdr:xfrm>
        <a:graphic>
          <a:graphicData uri="http://schemas.openxmlformats.org/drawingml/2006/chart">
            <c:chart xmlns:c="http://schemas.openxmlformats.org/drawingml/2006/chart" xmlns:r="http://schemas.openxmlformats.org/officeDocument/2006/relationships" r:id="rId2"/>
          </a:graphicData>
        </a:graphic>
      </xdr:graphicFrame>
      <xdr:sp macro="" textlink="'Time Schedule Input'!$I$3">
        <xdr:nvSpPr>
          <xdr:cNvPr id="62" name="Rectangle: Top Corners Snipped 61">
            <a:extLst>
              <a:ext uri="{FF2B5EF4-FFF2-40B4-BE49-F238E27FC236}">
                <a16:creationId xmlns:a16="http://schemas.microsoft.com/office/drawing/2014/main" id="{52FD8DC6-9292-5FB9-BC8C-C8CD5F42FE67}"/>
              </a:ext>
            </a:extLst>
          </xdr:cNvPr>
          <xdr:cNvSpPr/>
        </xdr:nvSpPr>
        <xdr:spPr>
          <a:xfrm>
            <a:off x="37531964" y="26353077"/>
            <a:ext cx="2881745" cy="2240973"/>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B80CC16-7228-4A0D-8F64-F7CEF69AD548}" type="TxLink">
              <a:rPr lang="en-US" sz="4800" b="0" i="0" u="none" strike="noStrike">
                <a:solidFill>
                  <a:srgbClr val="044664"/>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70%</a:t>
            </a:fld>
            <a:endParaRPr lang="en-US" sz="49600" b="1">
              <a:solidFill>
                <a:srgbClr val="044664"/>
              </a:solidFill>
              <a:effectLst/>
              <a:latin typeface="Arial" panose="020B0604020202020204" pitchFamily="34" charset="0"/>
              <a:ea typeface="+mn-ea"/>
              <a:cs typeface="Arial" panose="020B0604020202020204" pitchFamily="34" charset="0"/>
            </a:endParaRPr>
          </a:p>
        </xdr:txBody>
      </xdr:sp>
    </xdr:grpSp>
    <xdr:clientData/>
  </xdr:twoCellAnchor>
  <xdr:twoCellAnchor>
    <xdr:from>
      <xdr:col>124</xdr:col>
      <xdr:colOff>66675</xdr:colOff>
      <xdr:row>54</xdr:row>
      <xdr:rowOff>335578</xdr:rowOff>
    </xdr:from>
    <xdr:to>
      <xdr:col>146</xdr:col>
      <xdr:colOff>133350</xdr:colOff>
      <xdr:row>68</xdr:row>
      <xdr:rowOff>314325</xdr:rowOff>
    </xdr:to>
    <xdr:grpSp>
      <xdr:nvGrpSpPr>
        <xdr:cNvPr id="63" name="Group 62">
          <a:extLst>
            <a:ext uri="{FF2B5EF4-FFF2-40B4-BE49-F238E27FC236}">
              <a16:creationId xmlns:a16="http://schemas.microsoft.com/office/drawing/2014/main" id="{97C1A302-1D78-49B7-9C94-CDE888325672}"/>
            </a:ext>
          </a:extLst>
        </xdr:cNvPr>
        <xdr:cNvGrpSpPr/>
      </xdr:nvGrpSpPr>
      <xdr:grpSpPr>
        <a:xfrm>
          <a:off x="41500425" y="19671328"/>
          <a:ext cx="6353175" cy="5312747"/>
          <a:chOff x="36652200" y="25184100"/>
          <a:chExt cx="4648200" cy="3958740"/>
        </a:xfrm>
      </xdr:grpSpPr>
      <xdr:graphicFrame macro="">
        <xdr:nvGraphicFramePr>
          <xdr:cNvPr id="64" name="Chart 63">
            <a:extLst>
              <a:ext uri="{FF2B5EF4-FFF2-40B4-BE49-F238E27FC236}">
                <a16:creationId xmlns:a16="http://schemas.microsoft.com/office/drawing/2014/main" id="{BB1A7085-33F7-BAAF-EF90-14DE7D8D45FB}"/>
              </a:ext>
            </a:extLst>
          </xdr:cNvPr>
          <xdr:cNvGraphicFramePr>
            <a:graphicFrameLocks/>
          </xdr:cNvGraphicFramePr>
        </xdr:nvGraphicFramePr>
        <xdr:xfrm>
          <a:off x="36652200" y="25184100"/>
          <a:ext cx="4648200" cy="3958740"/>
        </xdr:xfrm>
        <a:graphic>
          <a:graphicData uri="http://schemas.openxmlformats.org/drawingml/2006/chart">
            <c:chart xmlns:c="http://schemas.openxmlformats.org/drawingml/2006/chart" xmlns:r="http://schemas.openxmlformats.org/officeDocument/2006/relationships" r:id="rId3"/>
          </a:graphicData>
        </a:graphic>
      </xdr:graphicFrame>
      <xdr:sp macro="" textlink="'Time Schedule Input'!$I$4">
        <xdr:nvSpPr>
          <xdr:cNvPr id="65" name="Rectangle: Top Corners Snipped 64">
            <a:extLst>
              <a:ext uri="{FF2B5EF4-FFF2-40B4-BE49-F238E27FC236}">
                <a16:creationId xmlns:a16="http://schemas.microsoft.com/office/drawing/2014/main" id="{32A4E38D-F72B-28B3-76BE-30DA4BA171C0}"/>
              </a:ext>
            </a:extLst>
          </xdr:cNvPr>
          <xdr:cNvSpPr/>
        </xdr:nvSpPr>
        <xdr:spPr>
          <a:xfrm>
            <a:off x="37531964" y="26353077"/>
            <a:ext cx="2881745" cy="2240973"/>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18C95C0B-3C66-4943-ADBA-66CC492D7C0C}" type="TxLink">
              <a:rPr lang="en-US" sz="4800" b="0" i="0" u="none" strike="noStrike">
                <a:solidFill>
                  <a:srgbClr val="044664"/>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70%</a:t>
            </a:fld>
            <a:endParaRPr lang="en-US" sz="4800" b="1">
              <a:solidFill>
                <a:srgbClr val="044664"/>
              </a:solidFill>
              <a:effectLst/>
              <a:latin typeface="Arial" panose="020B0604020202020204" pitchFamily="34" charset="0"/>
              <a:ea typeface="+mn-ea"/>
              <a:cs typeface="Arial" panose="020B0604020202020204" pitchFamily="34" charset="0"/>
            </a:endParaRPr>
          </a:p>
        </xdr:txBody>
      </xdr:sp>
    </xdr:grpSp>
    <xdr:clientData/>
  </xdr:twoCellAnchor>
  <xdr:twoCellAnchor>
    <xdr:from>
      <xdr:col>124</xdr:col>
      <xdr:colOff>85725</xdr:colOff>
      <xdr:row>69</xdr:row>
      <xdr:rowOff>285750</xdr:rowOff>
    </xdr:from>
    <xdr:to>
      <xdr:col>146</xdr:col>
      <xdr:colOff>152400</xdr:colOff>
      <xdr:row>83</xdr:row>
      <xdr:rowOff>276225</xdr:rowOff>
    </xdr:to>
    <xdr:grpSp>
      <xdr:nvGrpSpPr>
        <xdr:cNvPr id="66" name="Group 65">
          <a:extLst>
            <a:ext uri="{FF2B5EF4-FFF2-40B4-BE49-F238E27FC236}">
              <a16:creationId xmlns:a16="http://schemas.microsoft.com/office/drawing/2014/main" id="{DF13BEF5-32FB-456B-AA1F-CD2339AD85E5}"/>
            </a:ext>
          </a:extLst>
        </xdr:cNvPr>
        <xdr:cNvGrpSpPr/>
      </xdr:nvGrpSpPr>
      <xdr:grpSpPr>
        <a:xfrm>
          <a:off x="41519475" y="25336500"/>
          <a:ext cx="6353175" cy="5324475"/>
          <a:chOff x="36652200" y="25184100"/>
          <a:chExt cx="4648200" cy="3958740"/>
        </a:xfrm>
      </xdr:grpSpPr>
      <xdr:graphicFrame macro="">
        <xdr:nvGraphicFramePr>
          <xdr:cNvPr id="67" name="Chart 66">
            <a:extLst>
              <a:ext uri="{FF2B5EF4-FFF2-40B4-BE49-F238E27FC236}">
                <a16:creationId xmlns:a16="http://schemas.microsoft.com/office/drawing/2014/main" id="{53A6B7FF-E3E2-8A6E-3FA5-663444408940}"/>
              </a:ext>
            </a:extLst>
          </xdr:cNvPr>
          <xdr:cNvGraphicFramePr>
            <a:graphicFrameLocks/>
          </xdr:cNvGraphicFramePr>
        </xdr:nvGraphicFramePr>
        <xdr:xfrm>
          <a:off x="36652200" y="25184100"/>
          <a:ext cx="4648200" cy="3958740"/>
        </xdr:xfrm>
        <a:graphic>
          <a:graphicData uri="http://schemas.openxmlformats.org/drawingml/2006/chart">
            <c:chart xmlns:c="http://schemas.openxmlformats.org/drawingml/2006/chart" xmlns:r="http://schemas.openxmlformats.org/officeDocument/2006/relationships" r:id="rId4"/>
          </a:graphicData>
        </a:graphic>
      </xdr:graphicFrame>
      <xdr:sp macro="" textlink="'Time Schedule Input'!$I$5">
        <xdr:nvSpPr>
          <xdr:cNvPr id="68" name="Rectangle: Top Corners Snipped 67">
            <a:extLst>
              <a:ext uri="{FF2B5EF4-FFF2-40B4-BE49-F238E27FC236}">
                <a16:creationId xmlns:a16="http://schemas.microsoft.com/office/drawing/2014/main" id="{4A69EC37-D526-E4C4-A113-BDBA35BDAC3A}"/>
              </a:ext>
            </a:extLst>
          </xdr:cNvPr>
          <xdr:cNvSpPr/>
        </xdr:nvSpPr>
        <xdr:spPr>
          <a:xfrm>
            <a:off x="37531964" y="26353077"/>
            <a:ext cx="2881745" cy="2240973"/>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80AA1D45-3014-4FEB-B17B-1D429BBBF50C}" type="TxLink">
              <a:rPr lang="en-US" sz="4800" b="0" i="0" u="none" strike="noStrike">
                <a:solidFill>
                  <a:srgbClr val="044664"/>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60%</a:t>
            </a:fld>
            <a:endParaRPr lang="en-US" sz="4800" b="1">
              <a:solidFill>
                <a:srgbClr val="044664"/>
              </a:solidFill>
              <a:effectLst/>
              <a:latin typeface="Arial" panose="020B0604020202020204" pitchFamily="34" charset="0"/>
              <a:ea typeface="+mn-ea"/>
              <a:cs typeface="Arial" panose="020B0604020202020204" pitchFamily="34" charset="0"/>
            </a:endParaRPr>
          </a:p>
        </xdr:txBody>
      </xdr:sp>
    </xdr:grpSp>
    <xdr:clientData/>
  </xdr:twoCellAnchor>
  <xdr:twoCellAnchor>
    <xdr:from>
      <xdr:col>20</xdr:col>
      <xdr:colOff>47625</xdr:colOff>
      <xdr:row>43</xdr:row>
      <xdr:rowOff>1</xdr:rowOff>
    </xdr:from>
    <xdr:to>
      <xdr:col>50</xdr:col>
      <xdr:colOff>190500</xdr:colOff>
      <xdr:row>51</xdr:row>
      <xdr:rowOff>189035</xdr:rowOff>
    </xdr:to>
    <xdr:grpSp>
      <xdr:nvGrpSpPr>
        <xdr:cNvPr id="69" name="Group 68">
          <a:extLst>
            <a:ext uri="{FF2B5EF4-FFF2-40B4-BE49-F238E27FC236}">
              <a16:creationId xmlns:a16="http://schemas.microsoft.com/office/drawing/2014/main" id="{063DD98E-71D5-430F-8276-C606036E4531}"/>
            </a:ext>
          </a:extLst>
        </xdr:cNvPr>
        <xdr:cNvGrpSpPr/>
      </xdr:nvGrpSpPr>
      <xdr:grpSpPr>
        <a:xfrm>
          <a:off x="11763375" y="15144751"/>
          <a:ext cx="8715375" cy="3237034"/>
          <a:chOff x="21671280" y="8900158"/>
          <a:chExt cx="9144000" cy="5514013"/>
        </a:xfrm>
      </xdr:grpSpPr>
      <xdr:sp macro="" textlink="">
        <xdr:nvSpPr>
          <xdr:cNvPr id="70" name="Rectangle: Top Corners Snipped 69">
            <a:extLst>
              <a:ext uri="{FF2B5EF4-FFF2-40B4-BE49-F238E27FC236}">
                <a16:creationId xmlns:a16="http://schemas.microsoft.com/office/drawing/2014/main" id="{8A0759F3-1DE8-C475-F3FC-AE79CD95A4FC}"/>
              </a:ext>
            </a:extLst>
          </xdr:cNvPr>
          <xdr:cNvSpPr/>
        </xdr:nvSpPr>
        <xdr:spPr>
          <a:xfrm>
            <a:off x="21701760" y="8991599"/>
            <a:ext cx="9113520" cy="2255521"/>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800" b="1">
                <a:solidFill>
                  <a:schemeClr val="tx1"/>
                </a:solidFill>
                <a:effectLst/>
                <a:latin typeface="Arial" panose="020B0604020202020204" pitchFamily="34" charset="0"/>
                <a:ea typeface="+mn-ea"/>
                <a:cs typeface="Arial" panose="020B0604020202020204" pitchFamily="34" charset="0"/>
              </a:rPr>
              <a:t>% Planned</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800" b="1">
              <a:solidFill>
                <a:schemeClr val="tx1"/>
              </a:solidFill>
              <a:effectLst/>
              <a:latin typeface="Arial" panose="020B0604020202020204" pitchFamily="34" charset="0"/>
              <a:ea typeface="+mn-ea"/>
              <a:cs typeface="Arial" panose="020B0604020202020204" pitchFamily="34" charset="0"/>
            </a:endParaRPr>
          </a:p>
        </xdr:txBody>
      </xdr:sp>
      <xdr:sp macro="" textlink="">
        <xdr:nvSpPr>
          <xdr:cNvPr id="71" name="Rectangle 70">
            <a:extLst>
              <a:ext uri="{FF2B5EF4-FFF2-40B4-BE49-F238E27FC236}">
                <a16:creationId xmlns:a16="http://schemas.microsoft.com/office/drawing/2014/main" id="{879B54FE-6876-4A1F-C8B2-A9A8A0998171}"/>
              </a:ext>
            </a:extLst>
          </xdr:cNvPr>
          <xdr:cNvSpPr/>
        </xdr:nvSpPr>
        <xdr:spPr>
          <a:xfrm>
            <a:off x="21671280" y="8900158"/>
            <a:ext cx="9083039" cy="5514013"/>
          </a:xfrm>
          <a:prstGeom prst="rect">
            <a:avLst/>
          </a:prstGeom>
          <a:noFill/>
          <a:ln>
            <a:solidFill>
              <a:srgbClr val="647E8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800"/>
          </a:p>
        </xdr:txBody>
      </xdr:sp>
      <xdr:sp macro="" textlink="'S-Curve Data Input Overall'!Q5">
        <xdr:nvSpPr>
          <xdr:cNvPr id="72" name="Rectangle: Top Corners Snipped 71">
            <a:extLst>
              <a:ext uri="{FF2B5EF4-FFF2-40B4-BE49-F238E27FC236}">
                <a16:creationId xmlns:a16="http://schemas.microsoft.com/office/drawing/2014/main" id="{32B1547E-6528-69CB-69E0-6574A25E2E09}"/>
              </a:ext>
            </a:extLst>
          </xdr:cNvPr>
          <xdr:cNvSpPr/>
        </xdr:nvSpPr>
        <xdr:spPr>
          <a:xfrm>
            <a:off x="21701760" y="11790035"/>
            <a:ext cx="9113520" cy="2255521"/>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55315DD-1C7E-42D1-9D0A-9534ABA4D7F5}" type="TxLink">
              <a:rPr lang="en-US" sz="7200" b="1">
                <a:solidFill>
                  <a:schemeClr val="tx1"/>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37.50%</a:t>
            </a:fld>
            <a:endParaRPr lang="en-US" sz="7200" b="1">
              <a:solidFill>
                <a:schemeClr val="tx1"/>
              </a:solidFill>
              <a:effectLst/>
              <a:latin typeface="Arial" panose="020B0604020202020204" pitchFamily="34" charset="0"/>
              <a:ea typeface="+mn-ea"/>
              <a:cs typeface="Arial" panose="020B0604020202020204" pitchFamily="34" charset="0"/>
            </a:endParaRPr>
          </a:p>
        </xdr:txBody>
      </xdr:sp>
    </xdr:grpSp>
    <xdr:clientData/>
  </xdr:twoCellAnchor>
  <xdr:twoCellAnchor>
    <xdr:from>
      <xdr:col>57</xdr:col>
      <xdr:colOff>47625</xdr:colOff>
      <xdr:row>42</xdr:row>
      <xdr:rowOff>348615</xdr:rowOff>
    </xdr:from>
    <xdr:to>
      <xdr:col>87</xdr:col>
      <xdr:colOff>190500</xdr:colOff>
      <xdr:row>51</xdr:row>
      <xdr:rowOff>142875</xdr:rowOff>
    </xdr:to>
    <xdr:grpSp>
      <xdr:nvGrpSpPr>
        <xdr:cNvPr id="73" name="Group 72">
          <a:extLst>
            <a:ext uri="{FF2B5EF4-FFF2-40B4-BE49-F238E27FC236}">
              <a16:creationId xmlns:a16="http://schemas.microsoft.com/office/drawing/2014/main" id="{A6D5E8E2-6B3D-4DAB-A5EA-934B13FC4B1D}"/>
            </a:ext>
          </a:extLst>
        </xdr:cNvPr>
        <xdr:cNvGrpSpPr/>
      </xdr:nvGrpSpPr>
      <xdr:grpSpPr>
        <a:xfrm>
          <a:off x="22336125" y="15112365"/>
          <a:ext cx="8715375" cy="3223260"/>
          <a:chOff x="31211520" y="9052560"/>
          <a:chExt cx="9144000" cy="4602480"/>
        </a:xfrm>
      </xdr:grpSpPr>
      <xdr:sp macro="" textlink="">
        <xdr:nvSpPr>
          <xdr:cNvPr id="74" name="Rectangle: Top Corners Snipped 73">
            <a:extLst>
              <a:ext uri="{FF2B5EF4-FFF2-40B4-BE49-F238E27FC236}">
                <a16:creationId xmlns:a16="http://schemas.microsoft.com/office/drawing/2014/main" id="{A7D3C28B-2926-EF52-3337-B7F3F6C5D3DE}"/>
              </a:ext>
            </a:extLst>
          </xdr:cNvPr>
          <xdr:cNvSpPr/>
        </xdr:nvSpPr>
        <xdr:spPr>
          <a:xfrm>
            <a:off x="31242000" y="9142697"/>
            <a:ext cx="9113520" cy="1891063"/>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800" b="1">
                <a:solidFill>
                  <a:schemeClr val="tx1"/>
                </a:solidFill>
                <a:effectLst/>
                <a:latin typeface="Arial" panose="020B0604020202020204" pitchFamily="34" charset="0"/>
                <a:ea typeface="+mn-ea"/>
                <a:cs typeface="Arial" panose="020B0604020202020204" pitchFamily="34" charset="0"/>
              </a:rPr>
              <a:t>% Actual</a:t>
            </a:r>
          </a:p>
        </xdr:txBody>
      </xdr:sp>
      <xdr:sp macro="" textlink="">
        <xdr:nvSpPr>
          <xdr:cNvPr id="75" name="Rectangle 74">
            <a:extLst>
              <a:ext uri="{FF2B5EF4-FFF2-40B4-BE49-F238E27FC236}">
                <a16:creationId xmlns:a16="http://schemas.microsoft.com/office/drawing/2014/main" id="{7C30468F-828F-287C-45A0-6F48B9D3483B}"/>
              </a:ext>
            </a:extLst>
          </xdr:cNvPr>
          <xdr:cNvSpPr/>
        </xdr:nvSpPr>
        <xdr:spPr>
          <a:xfrm>
            <a:off x="31211520" y="9052560"/>
            <a:ext cx="9083040" cy="4602480"/>
          </a:xfrm>
          <a:prstGeom prst="rect">
            <a:avLst/>
          </a:prstGeom>
          <a:noFill/>
          <a:ln>
            <a:solidFill>
              <a:srgbClr val="647E8E"/>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lang="en-US" sz="8000" b="1">
              <a:solidFill>
                <a:schemeClr val="tx1"/>
              </a:solidFill>
              <a:effectLst/>
              <a:latin typeface="Arial" panose="020B0604020202020204" pitchFamily="34" charset="0"/>
              <a:ea typeface="+mn-ea"/>
              <a:cs typeface="Arial" panose="020B0604020202020204" pitchFamily="34" charset="0"/>
            </a:endParaRPr>
          </a:p>
        </xdr:txBody>
      </xdr:sp>
      <xdr:sp macro="" textlink="'S-Curve Data Input Overall'!S5">
        <xdr:nvSpPr>
          <xdr:cNvPr id="76" name="Rectangle: Top Corners Snipped 75">
            <a:extLst>
              <a:ext uri="{FF2B5EF4-FFF2-40B4-BE49-F238E27FC236}">
                <a16:creationId xmlns:a16="http://schemas.microsoft.com/office/drawing/2014/main" id="{95CDCB0D-9FA6-5A83-0EDE-4394D5AE2DD6}"/>
              </a:ext>
            </a:extLst>
          </xdr:cNvPr>
          <xdr:cNvSpPr/>
        </xdr:nvSpPr>
        <xdr:spPr>
          <a:xfrm>
            <a:off x="31242000" y="11404939"/>
            <a:ext cx="9113520" cy="2094409"/>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89B9BE34-56F8-406E-B0AB-FB782377AA7B}" type="TxLink">
              <a:rPr lang="en-US" sz="7200" b="1">
                <a:solidFill>
                  <a:schemeClr val="tx1"/>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30.24%</a:t>
            </a:fld>
            <a:endParaRPr lang="en-US" sz="7200" b="1">
              <a:solidFill>
                <a:schemeClr val="tx1"/>
              </a:solidFill>
              <a:effectLst/>
              <a:latin typeface="Arial" panose="020B0604020202020204" pitchFamily="34" charset="0"/>
              <a:ea typeface="+mn-ea"/>
              <a:cs typeface="Arial" panose="020B0604020202020204" pitchFamily="34" charset="0"/>
            </a:endParaRPr>
          </a:p>
        </xdr:txBody>
      </xdr:sp>
    </xdr:grpSp>
    <xdr:clientData/>
  </xdr:twoCellAnchor>
  <xdr:twoCellAnchor>
    <xdr:from>
      <xdr:col>94</xdr:col>
      <xdr:colOff>95251</xdr:colOff>
      <xdr:row>43</xdr:row>
      <xdr:rowOff>47625</xdr:rowOff>
    </xdr:from>
    <xdr:to>
      <xdr:col>124</xdr:col>
      <xdr:colOff>34291</xdr:colOff>
      <xdr:row>51</xdr:row>
      <xdr:rowOff>209110</xdr:rowOff>
    </xdr:to>
    <xdr:grpSp>
      <xdr:nvGrpSpPr>
        <xdr:cNvPr id="77" name="Group 76">
          <a:extLst>
            <a:ext uri="{FF2B5EF4-FFF2-40B4-BE49-F238E27FC236}">
              <a16:creationId xmlns:a16="http://schemas.microsoft.com/office/drawing/2014/main" id="{3B9F7188-D135-4820-BD9B-8627F0A37223}"/>
            </a:ext>
          </a:extLst>
        </xdr:cNvPr>
        <xdr:cNvGrpSpPr/>
      </xdr:nvGrpSpPr>
      <xdr:grpSpPr>
        <a:xfrm>
          <a:off x="32956501" y="15192375"/>
          <a:ext cx="8511540" cy="3209485"/>
          <a:chOff x="21641003" y="8900160"/>
          <a:chExt cx="9174277" cy="4887159"/>
        </a:xfrm>
      </xdr:grpSpPr>
      <xdr:sp macro="" textlink="">
        <xdr:nvSpPr>
          <xdr:cNvPr id="78" name="Rectangle: Top Corners Snipped 77">
            <a:extLst>
              <a:ext uri="{FF2B5EF4-FFF2-40B4-BE49-F238E27FC236}">
                <a16:creationId xmlns:a16="http://schemas.microsoft.com/office/drawing/2014/main" id="{EC31F028-1C0B-5853-ABB9-9FFAC371455D}"/>
              </a:ext>
            </a:extLst>
          </xdr:cNvPr>
          <xdr:cNvSpPr/>
        </xdr:nvSpPr>
        <xdr:spPr>
          <a:xfrm>
            <a:off x="21701760" y="8991599"/>
            <a:ext cx="9113520" cy="2255521"/>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800" b="1">
                <a:solidFill>
                  <a:schemeClr val="tx1"/>
                </a:solidFill>
                <a:effectLst/>
                <a:latin typeface="Arial" panose="020B0604020202020204" pitchFamily="34" charset="0"/>
                <a:ea typeface="+mn-ea"/>
                <a:cs typeface="Arial" panose="020B0604020202020204" pitchFamily="34" charset="0"/>
              </a:rPr>
              <a:t>% Variance</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800" b="1">
              <a:solidFill>
                <a:schemeClr val="tx1"/>
              </a:solidFill>
              <a:effectLst/>
              <a:latin typeface="Arial" panose="020B0604020202020204" pitchFamily="34" charset="0"/>
              <a:ea typeface="+mn-ea"/>
              <a:cs typeface="Arial" panose="020B0604020202020204" pitchFamily="34" charset="0"/>
            </a:endParaRPr>
          </a:p>
        </xdr:txBody>
      </xdr:sp>
      <xdr:sp macro="" textlink="">
        <xdr:nvSpPr>
          <xdr:cNvPr id="79" name="Rectangle 78">
            <a:extLst>
              <a:ext uri="{FF2B5EF4-FFF2-40B4-BE49-F238E27FC236}">
                <a16:creationId xmlns:a16="http://schemas.microsoft.com/office/drawing/2014/main" id="{EFB751B7-CE8E-0D68-62D3-2584FA695C7A}"/>
              </a:ext>
            </a:extLst>
          </xdr:cNvPr>
          <xdr:cNvSpPr/>
        </xdr:nvSpPr>
        <xdr:spPr>
          <a:xfrm>
            <a:off x="21671280" y="8900160"/>
            <a:ext cx="9083039" cy="4887159"/>
          </a:xfrm>
          <a:prstGeom prst="rect">
            <a:avLst/>
          </a:prstGeom>
          <a:noFill/>
          <a:ln>
            <a:solidFill>
              <a:srgbClr val="647E8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800"/>
          </a:p>
        </xdr:txBody>
      </xdr:sp>
      <xdr:sp macro="" textlink="'S-Curve Data Input Overall'!U5">
        <xdr:nvSpPr>
          <xdr:cNvPr id="80" name="Rectangle: Top Corners Snipped 79">
            <a:extLst>
              <a:ext uri="{FF2B5EF4-FFF2-40B4-BE49-F238E27FC236}">
                <a16:creationId xmlns:a16="http://schemas.microsoft.com/office/drawing/2014/main" id="{8F9341E3-8CDB-1E31-0DEB-022A9399F399}"/>
              </a:ext>
            </a:extLst>
          </xdr:cNvPr>
          <xdr:cNvSpPr/>
        </xdr:nvSpPr>
        <xdr:spPr>
          <a:xfrm>
            <a:off x="21641003" y="11431010"/>
            <a:ext cx="9113520" cy="2105606"/>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75A1ED9E-2F03-47BA-8F1A-3923E0C3919E}" type="TxLink">
              <a:rPr lang="en-US" sz="7200" b="1" i="0" u="none" strike="noStrike">
                <a:solidFill>
                  <a:srgbClr val="00000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-7.26%</a:t>
            </a:fld>
            <a:endParaRPr lang="en-US" sz="7200" b="1">
              <a:solidFill>
                <a:schemeClr val="tx1"/>
              </a:solidFill>
              <a:effectLst/>
              <a:latin typeface="Arial" panose="020B0604020202020204" pitchFamily="34" charset="0"/>
              <a:ea typeface="+mn-ea"/>
              <a:cs typeface="Arial" panose="020B0604020202020204" pitchFamily="34" charset="0"/>
            </a:endParaRPr>
          </a:p>
        </xdr:txBody>
      </xdr:sp>
    </xdr:grpSp>
    <xdr:clientData/>
  </xdr:twoCellAnchor>
  <xdr:twoCellAnchor>
    <xdr:from>
      <xdr:col>20</xdr:col>
      <xdr:colOff>47625</xdr:colOff>
      <xdr:row>85</xdr:row>
      <xdr:rowOff>0</xdr:rowOff>
    </xdr:from>
    <xdr:to>
      <xdr:col>91</xdr:col>
      <xdr:colOff>47625</xdr:colOff>
      <xdr:row>110</xdr:row>
      <xdr:rowOff>381000</xdr:rowOff>
    </xdr:to>
    <xdr:grpSp>
      <xdr:nvGrpSpPr>
        <xdr:cNvPr id="81" name="Group 80">
          <a:extLst>
            <a:ext uri="{FF2B5EF4-FFF2-40B4-BE49-F238E27FC236}">
              <a16:creationId xmlns:a16="http://schemas.microsoft.com/office/drawing/2014/main" id="{3317F962-BCB2-49F3-A7FE-E3A46F1EFF11}"/>
            </a:ext>
          </a:extLst>
        </xdr:cNvPr>
        <xdr:cNvGrpSpPr/>
      </xdr:nvGrpSpPr>
      <xdr:grpSpPr>
        <a:xfrm>
          <a:off x="11763375" y="31146750"/>
          <a:ext cx="20288250" cy="9906000"/>
          <a:chOff x="36232877" y="31145449"/>
          <a:chExt cx="14890735" cy="6519722"/>
        </a:xfrm>
      </xdr:grpSpPr>
      <xdr:sp macro="" textlink="">
        <xdr:nvSpPr>
          <xdr:cNvPr id="82" name="TextBox 81">
            <a:extLst>
              <a:ext uri="{FF2B5EF4-FFF2-40B4-BE49-F238E27FC236}">
                <a16:creationId xmlns:a16="http://schemas.microsoft.com/office/drawing/2014/main" id="{4757E478-3C35-F8F0-BEAF-907B103C385C}"/>
              </a:ext>
            </a:extLst>
          </xdr:cNvPr>
          <xdr:cNvSpPr txBox="1"/>
        </xdr:nvSpPr>
        <xdr:spPr>
          <a:xfrm>
            <a:off x="36362659" y="31145449"/>
            <a:ext cx="14743893" cy="6335044"/>
          </a:xfrm>
          <a:prstGeom prst="rect">
            <a:avLst/>
          </a:prstGeom>
          <a:noFill/>
          <a:ln w="0">
            <a:solidFill>
              <a:srgbClr val="4A5E6A"/>
            </a:solidFill>
          </a:ln>
        </xdr:spPr>
        <xdr:txBody>
          <a:bodyPr wrap="square">
            <a:noAutofit/>
          </a:bodyPr>
          <a:lstStyle/>
          <a:p>
            <a:pPr lvl="1" indent="0" algn="l" rtl="0" eaLnBrk="1" latinLnBrk="0" hangingPunct="1">
              <a:lnSpc>
                <a:spcPct val="110000"/>
              </a:lnSpc>
              <a:spcAft>
                <a:spcPts val="588"/>
              </a:spcAft>
            </a:pPr>
            <a:r>
              <a:rPr lang="en-US" sz="4800" b="1" kern="1200">
                <a:solidFill>
                  <a:srgbClr val="044664"/>
                </a:solidFill>
                <a:latin typeface="Arial" panose="020B0604020202020204" pitchFamily="34" charset="0"/>
                <a:ea typeface="+mn-ea"/>
                <a:cs typeface="Arial" panose="020B0604020202020204" pitchFamily="34" charset="0"/>
              </a:rPr>
              <a:t>Work Package Performance.</a:t>
            </a:r>
          </a:p>
        </xdr:txBody>
      </xdr:sp>
      <xdr:graphicFrame macro="">
        <xdr:nvGraphicFramePr>
          <xdr:cNvPr id="83" name="Chart 82">
            <a:extLst>
              <a:ext uri="{FF2B5EF4-FFF2-40B4-BE49-F238E27FC236}">
                <a16:creationId xmlns:a16="http://schemas.microsoft.com/office/drawing/2014/main" id="{95B51AF1-AF7A-ADFE-F6F0-A88DED58D7D3}"/>
              </a:ext>
            </a:extLst>
          </xdr:cNvPr>
          <xdr:cNvGraphicFramePr>
            <a:graphicFrameLocks/>
          </xdr:cNvGraphicFramePr>
        </xdr:nvGraphicFramePr>
        <xdr:xfrm>
          <a:off x="36232877" y="32156824"/>
          <a:ext cx="14890735" cy="5508347"/>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95</xdr:col>
      <xdr:colOff>190500</xdr:colOff>
      <xdr:row>86</xdr:row>
      <xdr:rowOff>333375</xdr:rowOff>
    </xdr:from>
    <xdr:to>
      <xdr:col>114</xdr:col>
      <xdr:colOff>133350</xdr:colOff>
      <xdr:row>108</xdr:row>
      <xdr:rowOff>219075</xdr:rowOff>
    </xdr:to>
    <xdr:grpSp>
      <xdr:nvGrpSpPr>
        <xdr:cNvPr id="85" name="Group 84">
          <a:extLst>
            <a:ext uri="{FF2B5EF4-FFF2-40B4-BE49-F238E27FC236}">
              <a16:creationId xmlns:a16="http://schemas.microsoft.com/office/drawing/2014/main" id="{7BA0035C-A3A5-4C55-992F-ED6EF0078FAE}"/>
            </a:ext>
          </a:extLst>
        </xdr:cNvPr>
        <xdr:cNvGrpSpPr/>
      </xdr:nvGrpSpPr>
      <xdr:grpSpPr>
        <a:xfrm>
          <a:off x="33337500" y="31861125"/>
          <a:ext cx="5372100" cy="8267700"/>
          <a:chOff x="11391900" y="23202900"/>
          <a:chExt cx="9067800" cy="9982200"/>
        </a:xfrm>
      </xdr:grpSpPr>
      <xdr:sp macro="" textlink="">
        <xdr:nvSpPr>
          <xdr:cNvPr id="86" name="TextBox 85">
            <a:extLst>
              <a:ext uri="{FF2B5EF4-FFF2-40B4-BE49-F238E27FC236}">
                <a16:creationId xmlns:a16="http://schemas.microsoft.com/office/drawing/2014/main" id="{DF25A2AE-BBD2-FA77-F4AD-5DD1B4103089}"/>
              </a:ext>
            </a:extLst>
          </xdr:cNvPr>
          <xdr:cNvSpPr txBox="1"/>
        </xdr:nvSpPr>
        <xdr:spPr>
          <a:xfrm>
            <a:off x="11620500" y="23202900"/>
            <a:ext cx="861060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000" b="1">
                <a:solidFill>
                  <a:schemeClr val="tx1"/>
                </a:solidFill>
                <a:latin typeface="Century Gothic" panose="020B0502020202020204" pitchFamily="34" charset="0"/>
              </a:rPr>
              <a:t>% Elapsed Time</a:t>
            </a:r>
          </a:p>
        </xdr:txBody>
      </xdr:sp>
      <xdr:sp macro="" textlink="'Time Schedule Input'!Q2">
        <xdr:nvSpPr>
          <xdr:cNvPr id="87" name="TextBox 86">
            <a:extLst>
              <a:ext uri="{FF2B5EF4-FFF2-40B4-BE49-F238E27FC236}">
                <a16:creationId xmlns:a16="http://schemas.microsoft.com/office/drawing/2014/main" id="{A1AA7E08-0E5C-683A-EF53-4D58ABB153A8}"/>
              </a:ext>
            </a:extLst>
          </xdr:cNvPr>
          <xdr:cNvSpPr txBox="1"/>
        </xdr:nvSpPr>
        <xdr:spPr>
          <a:xfrm>
            <a:off x="11391900" y="24231600"/>
            <a:ext cx="8953500" cy="236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12C303B7-4449-4F98-BF74-B6185091D166}" type="TxLink">
              <a:rPr lang="en-US" sz="6000" b="1" i="0" u="none" strike="noStrike">
                <a:solidFill>
                  <a:schemeClr val="tx1"/>
                </a:solidFill>
                <a:latin typeface="Century Gothic" panose="020B0502020202020204" pitchFamily="34" charset="0"/>
                <a:ea typeface="+mn-ea"/>
                <a:cs typeface="Arial" panose="020B0604020202020204" pitchFamily="34" charset="0"/>
              </a:rPr>
              <a:pPr marL="0" indent="0" algn="ctr"/>
              <a:t>50%</a:t>
            </a:fld>
            <a:endParaRPr lang="en-US" sz="6000" b="1">
              <a:solidFill>
                <a:schemeClr val="tx1"/>
              </a:solidFill>
              <a:latin typeface="Century Gothic" panose="020B0502020202020204" pitchFamily="34" charset="0"/>
              <a:ea typeface="+mn-ea"/>
              <a:cs typeface="Arial" panose="020B0604020202020204" pitchFamily="34" charset="0"/>
            </a:endParaRPr>
          </a:p>
        </xdr:txBody>
      </xdr:sp>
      <xdr:sp macro="" textlink="">
        <xdr:nvSpPr>
          <xdr:cNvPr id="88" name="TextBox 87">
            <a:extLst>
              <a:ext uri="{FF2B5EF4-FFF2-40B4-BE49-F238E27FC236}">
                <a16:creationId xmlns:a16="http://schemas.microsoft.com/office/drawing/2014/main" id="{BAA67377-6B04-45F6-DB91-A677BD0737E1}"/>
              </a:ext>
            </a:extLst>
          </xdr:cNvPr>
          <xdr:cNvSpPr txBox="1"/>
        </xdr:nvSpPr>
        <xdr:spPr>
          <a:xfrm>
            <a:off x="11468100" y="26479500"/>
            <a:ext cx="891540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000" b="1">
                <a:solidFill>
                  <a:schemeClr val="tx1"/>
                </a:solidFill>
                <a:latin typeface="Century Gothic" panose="020B0502020202020204" pitchFamily="34" charset="0"/>
              </a:rPr>
              <a:t>% Remaining Time</a:t>
            </a:r>
          </a:p>
        </xdr:txBody>
      </xdr:sp>
      <xdr:sp macro="" textlink="'Time Schedule Input'!P2">
        <xdr:nvSpPr>
          <xdr:cNvPr id="89" name="TextBox 88">
            <a:extLst>
              <a:ext uri="{FF2B5EF4-FFF2-40B4-BE49-F238E27FC236}">
                <a16:creationId xmlns:a16="http://schemas.microsoft.com/office/drawing/2014/main" id="{9B3D2AEA-C4FE-039F-5C5A-3F7401D10A23}"/>
              </a:ext>
            </a:extLst>
          </xdr:cNvPr>
          <xdr:cNvSpPr txBox="1"/>
        </xdr:nvSpPr>
        <xdr:spPr>
          <a:xfrm>
            <a:off x="11430000" y="27317700"/>
            <a:ext cx="8991600" cy="2628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C7DD24D-18F2-437C-86AF-57BBF23A0EB7}" type="TxLink">
              <a:rPr lang="en-US" sz="6000" b="1" i="0" u="none" strike="noStrike">
                <a:solidFill>
                  <a:schemeClr val="tx1"/>
                </a:solidFill>
                <a:latin typeface="Century Gothic" panose="020B0502020202020204" pitchFamily="34" charset="0"/>
                <a:ea typeface="+mn-ea"/>
                <a:cs typeface="Arial" panose="020B0604020202020204" pitchFamily="34" charset="0"/>
              </a:rPr>
              <a:pPr marL="0" indent="0" algn="ctr"/>
              <a:t>50%</a:t>
            </a:fld>
            <a:endParaRPr lang="en-US" sz="6000" b="1" i="0" u="none" strike="noStrike">
              <a:solidFill>
                <a:schemeClr val="tx1"/>
              </a:solidFill>
              <a:latin typeface="Century Gothic" panose="020B0502020202020204" pitchFamily="34" charset="0"/>
              <a:ea typeface="+mn-ea"/>
              <a:cs typeface="Arial" panose="020B0604020202020204" pitchFamily="34" charset="0"/>
            </a:endParaRPr>
          </a:p>
        </xdr:txBody>
      </xdr:sp>
      <xdr:sp macro="" textlink="">
        <xdr:nvSpPr>
          <xdr:cNvPr id="90" name="TextBox 89">
            <a:extLst>
              <a:ext uri="{FF2B5EF4-FFF2-40B4-BE49-F238E27FC236}">
                <a16:creationId xmlns:a16="http://schemas.microsoft.com/office/drawing/2014/main" id="{1C34C392-CF12-6485-D6CC-9C1C35C8E5C2}"/>
              </a:ext>
            </a:extLst>
          </xdr:cNvPr>
          <xdr:cNvSpPr txBox="1"/>
        </xdr:nvSpPr>
        <xdr:spPr>
          <a:xfrm>
            <a:off x="11391900" y="29679900"/>
            <a:ext cx="891540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000" b="1">
                <a:solidFill>
                  <a:schemeClr val="tx1"/>
                </a:solidFill>
                <a:latin typeface="Century Gothic" panose="020B0502020202020204" pitchFamily="34" charset="0"/>
              </a:rPr>
              <a:t>% Total Delay</a:t>
            </a:r>
          </a:p>
        </xdr:txBody>
      </xdr:sp>
      <xdr:sp macro="" textlink="'Time Schedule Input'!R2">
        <xdr:nvSpPr>
          <xdr:cNvPr id="91" name="TextBox 90">
            <a:extLst>
              <a:ext uri="{FF2B5EF4-FFF2-40B4-BE49-F238E27FC236}">
                <a16:creationId xmlns:a16="http://schemas.microsoft.com/office/drawing/2014/main" id="{5F994133-63FD-1C65-57FD-348295955F29}"/>
              </a:ext>
            </a:extLst>
          </xdr:cNvPr>
          <xdr:cNvSpPr txBox="1"/>
        </xdr:nvSpPr>
        <xdr:spPr>
          <a:xfrm>
            <a:off x="11430000" y="30556200"/>
            <a:ext cx="9029700" cy="2628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EFAFC6D-97FD-485F-8B71-530040412FF9}" type="TxLink">
              <a:rPr lang="en-US" sz="6000" b="1" i="0" u="none" strike="noStrike">
                <a:solidFill>
                  <a:schemeClr val="tx1"/>
                </a:solidFill>
                <a:latin typeface="Century Gothic" panose="020B0502020202020204" pitchFamily="34" charset="0"/>
                <a:ea typeface="+mn-ea"/>
                <a:cs typeface="Arial" panose="020B0604020202020204" pitchFamily="34" charset="0"/>
              </a:rPr>
              <a:pPr marL="0" indent="0" algn="ctr"/>
              <a:t>22%</a:t>
            </a:fld>
            <a:endParaRPr lang="en-US" sz="6000" b="1" i="0" u="none" strike="noStrike">
              <a:solidFill>
                <a:schemeClr val="tx1"/>
              </a:solidFill>
              <a:latin typeface="Century Gothic" panose="020B0502020202020204" pitchFamily="34" charset="0"/>
              <a:ea typeface="+mn-ea"/>
              <a:cs typeface="Arial" panose="020B0604020202020204" pitchFamily="34" charset="0"/>
            </a:endParaRPr>
          </a:p>
        </xdr:txBody>
      </xdr:sp>
    </xdr:grpSp>
    <xdr:clientData/>
  </xdr:twoCellAnchor>
  <xdr:twoCellAnchor>
    <xdr:from>
      <xdr:col>122</xdr:col>
      <xdr:colOff>47625</xdr:colOff>
      <xdr:row>88</xdr:row>
      <xdr:rowOff>285750</xdr:rowOff>
    </xdr:from>
    <xdr:to>
      <xdr:col>149</xdr:col>
      <xdr:colOff>257175</xdr:colOff>
      <xdr:row>105</xdr:row>
      <xdr:rowOff>285750</xdr:rowOff>
    </xdr:to>
    <xdr:graphicFrame macro="">
      <xdr:nvGraphicFramePr>
        <xdr:cNvPr id="93" name="Chart 92">
          <a:extLst>
            <a:ext uri="{FF2B5EF4-FFF2-40B4-BE49-F238E27FC236}">
              <a16:creationId xmlns:a16="http://schemas.microsoft.com/office/drawing/2014/main" id="{F3F65DEB-EB05-4A9F-9650-B00020374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153</xdr:col>
      <xdr:colOff>495300</xdr:colOff>
      <xdr:row>24</xdr:row>
      <xdr:rowOff>66675</xdr:rowOff>
    </xdr:from>
    <xdr:to>
      <xdr:col>189</xdr:col>
      <xdr:colOff>95250</xdr:colOff>
      <xdr:row>58</xdr:row>
      <xdr:rowOff>333375</xdr:rowOff>
    </xdr:to>
    <xdr:sp macro="" textlink="">
      <xdr:nvSpPr>
        <xdr:cNvPr id="40" name="Rectangle: Top Corners Snipped 39">
          <a:extLst>
            <a:ext uri="{FF2B5EF4-FFF2-40B4-BE49-F238E27FC236}">
              <a16:creationId xmlns:a16="http://schemas.microsoft.com/office/drawing/2014/main" id="{408DE86B-1E13-C6DA-07BE-DF362755AACE}"/>
            </a:ext>
          </a:extLst>
        </xdr:cNvPr>
        <xdr:cNvSpPr/>
      </xdr:nvSpPr>
      <xdr:spPr>
        <a:xfrm>
          <a:off x="50215800" y="8067675"/>
          <a:ext cx="21888450" cy="13125450"/>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7300" b="1">
              <a:solidFill>
                <a:schemeClr val="bg1"/>
              </a:solidFill>
              <a:effectLst/>
              <a:latin typeface="Arial" panose="020B0604020202020204" pitchFamily="34" charset="0"/>
              <a:ea typeface="+mn-ea"/>
              <a:cs typeface="Arial" panose="020B0604020202020204" pitchFamily="34" charset="0"/>
            </a:rPr>
            <a:t>Please Print In PDF so you can get the fit format of the Dashboard</a:t>
          </a:r>
          <a:endParaRPr lang="en-US" sz="173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154</xdr:col>
      <xdr:colOff>571500</xdr:colOff>
      <xdr:row>56</xdr:row>
      <xdr:rowOff>47625</xdr:rowOff>
    </xdr:from>
    <xdr:to>
      <xdr:col>188</xdr:col>
      <xdr:colOff>47625</xdr:colOff>
      <xdr:row>86</xdr:row>
      <xdr:rowOff>175271</xdr:rowOff>
    </xdr:to>
    <xdr:pic>
      <xdr:nvPicPr>
        <xdr:cNvPr id="4" name="Picture 3">
          <a:extLst>
            <a:ext uri="{FF2B5EF4-FFF2-40B4-BE49-F238E27FC236}">
              <a16:creationId xmlns:a16="http://schemas.microsoft.com/office/drawing/2014/main" id="{57472549-B401-8006-3FCB-92C647AA66C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0911125" y="20145375"/>
          <a:ext cx="20526375" cy="11557646"/>
        </a:xfrm>
        <a:prstGeom prst="rect">
          <a:avLst/>
        </a:prstGeom>
      </xdr:spPr>
    </xdr:pic>
    <xdr:clientData/>
  </xdr:twoCellAnchor>
  <xdr:twoCellAnchor>
    <xdr:from>
      <xdr:col>155</xdr:col>
      <xdr:colOff>28575</xdr:colOff>
      <xdr:row>77</xdr:row>
      <xdr:rowOff>28575</xdr:rowOff>
    </xdr:from>
    <xdr:to>
      <xdr:col>190</xdr:col>
      <xdr:colOff>247650</xdr:colOff>
      <xdr:row>110</xdr:row>
      <xdr:rowOff>581025</xdr:rowOff>
    </xdr:to>
    <xdr:sp macro="" textlink="">
      <xdr:nvSpPr>
        <xdr:cNvPr id="43" name="Rectangle: Top Corners Snipped 42">
          <a:extLst>
            <a:ext uri="{FF2B5EF4-FFF2-40B4-BE49-F238E27FC236}">
              <a16:creationId xmlns:a16="http://schemas.microsoft.com/office/drawing/2014/main" id="{2EC5C040-8B00-35C1-43D2-851E96B79F27}"/>
            </a:ext>
          </a:extLst>
        </xdr:cNvPr>
        <xdr:cNvSpPr/>
      </xdr:nvSpPr>
      <xdr:spPr>
        <a:xfrm>
          <a:off x="50987325" y="28127325"/>
          <a:ext cx="21888450" cy="13125450"/>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0" b="1">
              <a:solidFill>
                <a:schemeClr val="bg1"/>
              </a:solidFill>
              <a:effectLst/>
              <a:latin typeface="Arial" panose="020B0604020202020204" pitchFamily="34" charset="0"/>
              <a:ea typeface="+mn-ea"/>
              <a:cs typeface="Arial" panose="020B0604020202020204" pitchFamily="34" charset="0"/>
            </a:rPr>
            <a:t>To know more about our construction dashboards,</a:t>
          </a:r>
          <a:r>
            <a:rPr lang="en-US" sz="10000" b="1" baseline="0">
              <a:solidFill>
                <a:schemeClr val="bg1"/>
              </a:solidFill>
              <a:effectLst/>
              <a:latin typeface="Arial" panose="020B0604020202020204" pitchFamily="34" charset="0"/>
              <a:ea typeface="+mn-ea"/>
              <a:cs typeface="Arial" panose="020B0604020202020204" pitchFamily="34" charset="0"/>
            </a:rPr>
            <a:t> please visit </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0000" b="1" baseline="0">
            <a:solidFill>
              <a:schemeClr val="bg1"/>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2000" b="1" baseline="0">
              <a:solidFill>
                <a:schemeClr val="bg1"/>
              </a:solidFill>
              <a:effectLst/>
              <a:latin typeface="Arial" panose="020B0604020202020204" pitchFamily="34" charset="0"/>
              <a:ea typeface="+mn-ea"/>
              <a:cs typeface="Arial" panose="020B0604020202020204" pitchFamily="34" charset="0"/>
            </a:rPr>
            <a:t>www.chartenia.com</a:t>
          </a:r>
          <a:endParaRPr lang="en-US" sz="17300">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45</xdr:col>
      <xdr:colOff>228600</xdr:colOff>
      <xdr:row>99</xdr:row>
      <xdr:rowOff>133350</xdr:rowOff>
    </xdr:from>
    <xdr:to>
      <xdr:col>122</xdr:col>
      <xdr:colOff>114300</xdr:colOff>
      <xdr:row>126</xdr:row>
      <xdr:rowOff>114300</xdr:rowOff>
    </xdr:to>
    <xdr:sp macro="" textlink="">
      <xdr:nvSpPr>
        <xdr:cNvPr id="44" name="Rectangle: Top Corners Snipped 43">
          <a:extLst>
            <a:ext uri="{FF2B5EF4-FFF2-40B4-BE49-F238E27FC236}">
              <a16:creationId xmlns:a16="http://schemas.microsoft.com/office/drawing/2014/main" id="{D8CEBD31-D9A3-C480-408D-6086CEF2F4E6}"/>
            </a:ext>
          </a:extLst>
        </xdr:cNvPr>
        <xdr:cNvSpPr/>
      </xdr:nvSpPr>
      <xdr:spPr>
        <a:xfrm>
          <a:off x="19088100" y="36614100"/>
          <a:ext cx="21888450" cy="13125450"/>
        </a:xfrm>
        <a:prstGeom prst="snip2SameRect">
          <a:avLst>
            <a:gd name="adj1" fmla="val 0"/>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6600" b="1">
              <a:solidFill>
                <a:schemeClr val="bg1"/>
              </a:solidFill>
              <a:effectLst/>
              <a:latin typeface="Arial" panose="020B0604020202020204" pitchFamily="34" charset="0"/>
              <a:ea typeface="+mn-ea"/>
              <a:cs typeface="Arial" panose="020B0604020202020204" pitchFamily="34" charset="0"/>
            </a:rPr>
            <a:t>This Dashboard is under a copyright by chartenia</a:t>
          </a:r>
          <a:endParaRPr lang="en-US" sz="8800">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124905</xdr:colOff>
      <xdr:row>0</xdr:row>
      <xdr:rowOff>82061</xdr:rowOff>
    </xdr:from>
    <xdr:to>
      <xdr:col>27</xdr:col>
      <xdr:colOff>337039</xdr:colOff>
      <xdr:row>11</xdr:row>
      <xdr:rowOff>51287</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6595828" y="82061"/>
          <a:ext cx="2644673" cy="2511668"/>
        </a:xfrm>
        <a:prstGeom prst="rect">
          <a:avLst/>
        </a:prstGeom>
        <a:noFill/>
        <a:ln w="127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000" b="1">
              <a:solidFill>
                <a:schemeClr val="bg1"/>
              </a:solidFill>
            </a:rPr>
            <a:t>Note</a:t>
          </a:r>
        </a:p>
        <a:p>
          <a:r>
            <a:rPr lang="en-US" sz="2000">
              <a:solidFill>
                <a:schemeClr val="bg1"/>
              </a:solidFill>
              <a:effectLst/>
              <a:latin typeface="+mn-lt"/>
              <a:ea typeface="+mn-ea"/>
              <a:cs typeface="+mn-cs"/>
            </a:rPr>
            <a:t>you only need to fill the green shaded cells and the rest of the table will be filled automatically. </a:t>
          </a:r>
          <a:endParaRPr lang="en-US" sz="1800">
            <a:solidFill>
              <a:schemeClr val="accent6">
                <a:lumMod val="20000"/>
                <a:lumOff val="80000"/>
              </a:schemeClr>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186017</xdr:colOff>
      <xdr:row>0</xdr:row>
      <xdr:rowOff>114298</xdr:rowOff>
    </xdr:from>
    <xdr:to>
      <xdr:col>27</xdr:col>
      <xdr:colOff>293592</xdr:colOff>
      <xdr:row>21</xdr:row>
      <xdr:rowOff>33618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3113252" y="114298"/>
          <a:ext cx="2528046" cy="4760261"/>
        </a:xfrm>
        <a:prstGeom prst="rect">
          <a:avLst/>
        </a:prstGeom>
        <a:noFill/>
        <a:ln w="127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b="1">
              <a:solidFill>
                <a:schemeClr val="bg1"/>
              </a:solidFill>
            </a:rPr>
            <a:t>Note</a:t>
          </a:r>
        </a:p>
        <a:p>
          <a:pPr algn="ctr"/>
          <a:r>
            <a:rPr lang="en-US" sz="1600">
              <a:solidFill>
                <a:schemeClr val="bg1"/>
              </a:solidFill>
            </a:rPr>
            <a:t>This</a:t>
          </a:r>
          <a:r>
            <a:rPr lang="en-US" sz="1600" baseline="0">
              <a:solidFill>
                <a:schemeClr val="bg1"/>
              </a:solidFill>
            </a:rPr>
            <a:t> sheet is allocated to input the perfromance numbers. Whether you are using Progress Units, Man-hours numbers or earned value numbers, you only need to fill the </a:t>
          </a:r>
          <a:r>
            <a:rPr lang="en-US" sz="1600" u="sng" baseline="0">
              <a:solidFill>
                <a:schemeClr val="accent6">
                  <a:lumMod val="20000"/>
                  <a:lumOff val="80000"/>
                </a:schemeClr>
              </a:solidFill>
            </a:rPr>
            <a:t>green shaded</a:t>
          </a:r>
          <a:r>
            <a:rPr lang="en-US" sz="1600" baseline="0">
              <a:solidFill>
                <a:schemeClr val="bg1"/>
              </a:solidFill>
            </a:rPr>
            <a:t> cells (Planned &amp; Actual) and the rest of the cells and the charts will be updated automatically. </a:t>
          </a:r>
        </a:p>
        <a:p>
          <a:pPr algn="ctr"/>
          <a:r>
            <a:rPr lang="en-US" sz="1600" baseline="0">
              <a:solidFill>
                <a:schemeClr val="bg1"/>
              </a:solidFill>
            </a:rPr>
            <a:t>In case you find inconsistency, please contact </a:t>
          </a:r>
        </a:p>
        <a:p>
          <a:pPr algn="ctr"/>
          <a:r>
            <a:rPr lang="en-US" sz="1600" baseline="0">
              <a:solidFill>
                <a:schemeClr val="bg1"/>
              </a:solidFill>
            </a:rPr>
            <a:t>info@chartenia.com</a:t>
          </a:r>
        </a:p>
        <a:p>
          <a:pPr algn="ctr"/>
          <a:endParaRPr lang="en-US" sz="1600">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E74D7A-0D07-469B-ABD1-7FFF14C17904}" name="Table1" displayName="Table1" ref="A1:N29" totalsRowShown="0" headerRowDxfId="16" dataDxfId="15" tableBorderDxfId="14">
  <autoFilter ref="A1:N29" xr:uid="{AAE74D7A-0D07-469B-ABD1-7FFF14C179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8E3D418-8ED1-4A6C-A85D-88CA9AF73FCA}" name="Months" dataDxfId="13"/>
    <tableColumn id="2" xr3:uid="{A65F4E3E-2A8D-40E2-AD1E-C9E1F0FA327B}" name="Monthly Planned Value" dataDxfId="12"/>
    <tableColumn id="3" xr3:uid="{EE71AF9D-4E4C-45A1-9712-63D72D20B6D5}" name="Monthly Actual Value" dataDxfId="11"/>
    <tableColumn id="4" xr3:uid="{B4E18C9A-3156-465B-BD9B-DD8C207D9EE4}" name="Cumulative Planned Value" dataDxfId="10">
      <calculatedColumnFormula>D1+B2</calculatedColumnFormula>
    </tableColumn>
    <tableColumn id="5" xr3:uid="{C77FDE57-747D-454C-BA06-533903269D82}" name="Cumulative Actual Value" dataDxfId="9">
      <calculatedColumnFormula>E1+C2</calculatedColumnFormula>
    </tableColumn>
    <tableColumn id="6" xr3:uid="{CD79F87F-D730-4DFB-BB48-9FE20D3C5321}" name="Schedule_x000a_ Variance" dataDxfId="8">
      <calculatedColumnFormula>E2*HO-D2*HO</calculatedColumnFormula>
    </tableColumn>
    <tableColumn id="7" xr3:uid="{4AC73DBC-C936-46AE-BBB2-1772E30EEFEC}" name="SPI" dataDxfId="7">
      <calculatedColumnFormula>IF(B2&gt;0,E2/D2,1)</calculatedColumnFormula>
    </tableColumn>
    <tableColumn id="8" xr3:uid="{84BF9D66-A1D2-4980-9DDD-FAAF036ED27B}" name="% Monthly Planned Value" dataDxfId="6" dataCellStyle="Percent">
      <calculatedColumnFormula>B2/SUM($B$2:$B$29)</calculatedColumnFormula>
    </tableColumn>
    <tableColumn id="9" xr3:uid="{5E28D8E7-A5CB-4D6E-AF21-E828503F4A25}" name="% Monthly Actual Value" dataDxfId="5" dataCellStyle="Percent">
      <calculatedColumnFormula>IF(C2="",NA(),(C2/SUM($B$2:$B$29)))</calculatedColumnFormula>
    </tableColumn>
    <tableColumn id="10" xr3:uid="{8BDDAC3F-0267-415C-8DF2-280F71456D3F}" name="% Planned" dataDxfId="4" dataCellStyle="Percent"/>
    <tableColumn id="11" xr3:uid="{3472303D-FA84-4AE7-8633-C4DCADC8080B}" name="% Actual" dataDxfId="3" dataCellStyle="Percent"/>
    <tableColumn id="12" xr3:uid="{38C2015A-6F5B-4586-9665-4794EFAED42C}" name="% Mothly Schedule_x000a_ Variance" dataDxfId="2">
      <calculatedColumnFormula>((C2-B2)/SUM($B$2:$B$29))</calculatedColumnFormula>
    </tableColumn>
    <tableColumn id="13" xr3:uid="{3D1858B3-DDF6-4CB1-995E-B5ABF7FB8598}" name="% Cumulative Schedule Variance" dataDxfId="1">
      <calculatedColumnFormula>K2-J2</calculatedColumnFormula>
    </tableColumn>
    <tableColumn id="14" xr3:uid="{7F033B19-76D4-48A3-86EE-6941A548AF72}" name="Elapsed Months" dataDxfId="0">
      <calculatedColumnFormula>IF(C2=0,NA(),A2)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hartenia.com/" TargetMode="External"/><Relationship Id="rId1" Type="http://schemas.openxmlformats.org/officeDocument/2006/relationships/hyperlink" Target="http://www.chartenia.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A08DB-699C-49C9-8BC4-C4832383317D}">
  <dimension ref="A1:AE51"/>
  <sheetViews>
    <sheetView tabSelected="1" workbookViewId="0">
      <selection activeCell="F7" sqref="F7"/>
    </sheetView>
  </sheetViews>
  <sheetFormatPr defaultRowHeight="15" x14ac:dyDescent="0.25"/>
  <sheetData>
    <row r="1" spans="1:31" ht="24.75" customHeight="1" x14ac:dyDescent="0.25">
      <c r="A1" s="51"/>
      <c r="B1" s="52">
        <f ca="1">TODAY()</f>
        <v>44886</v>
      </c>
      <c r="C1" s="52" t="str">
        <f ca="1">TEXT(B1,"dd-mmm-yy")</f>
        <v>21-Nov-22</v>
      </c>
      <c r="D1" s="52" t="str">
        <f ca="1">_xlfn.CONCAT("Today  ",C1)</f>
        <v>Today  21-Nov-22</v>
      </c>
      <c r="E1" s="52"/>
      <c r="F1" s="52"/>
      <c r="G1" s="51"/>
      <c r="H1" s="3"/>
      <c r="I1" s="3"/>
      <c r="J1" s="53"/>
      <c r="K1" s="54"/>
      <c r="L1" s="54"/>
      <c r="M1" s="54"/>
      <c r="N1" s="54"/>
      <c r="O1" s="54"/>
      <c r="P1" s="54"/>
      <c r="Q1" s="54"/>
      <c r="R1" s="54"/>
      <c r="S1" s="54"/>
      <c r="T1" s="54"/>
      <c r="U1" s="55"/>
      <c r="V1" s="3"/>
      <c r="W1" s="3"/>
      <c r="X1" s="56"/>
      <c r="Y1" s="56"/>
      <c r="Z1" s="56"/>
      <c r="AA1" s="56"/>
      <c r="AB1" s="56"/>
      <c r="AC1" s="56"/>
      <c r="AD1" s="56"/>
      <c r="AE1" s="3"/>
    </row>
    <row r="2" spans="1:31" ht="24.75" customHeight="1" x14ac:dyDescent="0.25">
      <c r="A2" s="51"/>
      <c r="B2" s="51"/>
      <c r="C2" s="51"/>
      <c r="D2" s="51"/>
      <c r="E2" s="51"/>
      <c r="F2" s="57"/>
      <c r="G2" s="51"/>
      <c r="H2" s="3"/>
      <c r="I2" s="3"/>
      <c r="J2" s="58"/>
      <c r="K2" s="59"/>
      <c r="L2" s="59"/>
      <c r="M2" s="59"/>
      <c r="N2" s="59"/>
      <c r="O2" s="59"/>
      <c r="P2" s="59"/>
      <c r="Q2" s="59"/>
      <c r="R2" s="59"/>
      <c r="S2" s="59"/>
      <c r="T2" s="59"/>
      <c r="U2" s="60"/>
      <c r="V2" s="3"/>
      <c r="W2" s="3"/>
      <c r="X2" s="56"/>
      <c r="Y2" s="56"/>
      <c r="Z2" s="56"/>
      <c r="AA2" s="56"/>
      <c r="AB2" s="56"/>
      <c r="AC2" s="56"/>
      <c r="AD2" s="56"/>
      <c r="AE2" s="3"/>
    </row>
    <row r="3" spans="1:31" ht="24.75" customHeight="1" x14ac:dyDescent="0.25">
      <c r="A3" s="51"/>
      <c r="B3" s="51"/>
      <c r="C3" s="51"/>
      <c r="D3" s="51"/>
      <c r="E3" s="51"/>
      <c r="F3" s="57"/>
      <c r="G3" s="51"/>
      <c r="H3" s="3"/>
      <c r="I3" s="3"/>
      <c r="J3" s="58"/>
      <c r="K3" s="59"/>
      <c r="L3" s="59"/>
      <c r="M3" s="59"/>
      <c r="N3" s="59"/>
      <c r="O3" s="59"/>
      <c r="P3" s="59"/>
      <c r="Q3" s="59"/>
      <c r="R3" s="59"/>
      <c r="S3" s="59"/>
      <c r="T3" s="59"/>
      <c r="U3" s="60"/>
      <c r="V3" s="3"/>
      <c r="W3" s="3"/>
      <c r="X3" s="56"/>
      <c r="Y3" s="56"/>
      <c r="Z3" s="56"/>
      <c r="AA3" s="56"/>
      <c r="AB3" s="56"/>
      <c r="AC3" s="56"/>
      <c r="AD3" s="56"/>
      <c r="AE3" s="3"/>
    </row>
    <row r="4" spans="1:31" ht="24.75" customHeight="1" x14ac:dyDescent="0.25">
      <c r="A4" s="57"/>
      <c r="B4" s="61"/>
      <c r="C4" s="61"/>
      <c r="D4" s="61"/>
      <c r="E4" s="61"/>
      <c r="F4" s="57"/>
      <c r="G4" s="61"/>
      <c r="H4" s="3"/>
      <c r="I4" s="3"/>
      <c r="J4" s="58"/>
      <c r="K4" s="59"/>
      <c r="L4" s="59"/>
      <c r="M4" s="59"/>
      <c r="N4" s="59"/>
      <c r="O4" s="59"/>
      <c r="P4" s="59"/>
      <c r="Q4" s="59"/>
      <c r="R4" s="59"/>
      <c r="S4" s="59"/>
      <c r="T4" s="59"/>
      <c r="U4" s="60"/>
      <c r="V4" s="3"/>
      <c r="W4" s="3"/>
      <c r="X4" s="56"/>
      <c r="Y4" s="56"/>
      <c r="Z4" s="56"/>
      <c r="AA4" s="56"/>
      <c r="AB4" s="56"/>
      <c r="AC4" s="56"/>
      <c r="AD4" s="56"/>
      <c r="AE4" s="3"/>
    </row>
    <row r="5" spans="1:31" ht="24.75" customHeight="1" x14ac:dyDescent="0.25">
      <c r="A5" s="57"/>
      <c r="B5" s="57"/>
      <c r="C5" s="57"/>
      <c r="D5" s="57"/>
      <c r="E5" s="57"/>
      <c r="F5" s="57"/>
      <c r="G5" s="57"/>
      <c r="H5" s="3"/>
      <c r="I5" s="3"/>
      <c r="J5" s="58"/>
      <c r="K5" s="59"/>
      <c r="L5" s="59"/>
      <c r="M5" s="59"/>
      <c r="N5" s="59"/>
      <c r="O5" s="59"/>
      <c r="P5" s="59"/>
      <c r="Q5" s="59"/>
      <c r="R5" s="59"/>
      <c r="S5" s="59"/>
      <c r="T5" s="59"/>
      <c r="U5" s="60"/>
      <c r="V5" s="3"/>
      <c r="W5" s="3"/>
      <c r="X5" s="56"/>
      <c r="Y5" s="56"/>
      <c r="Z5" s="56"/>
      <c r="AA5" s="56"/>
      <c r="AB5" s="56"/>
      <c r="AC5" s="56"/>
      <c r="AD5" s="56"/>
      <c r="AE5" s="3"/>
    </row>
    <row r="6" spans="1:31" ht="24.75" customHeight="1" x14ac:dyDescent="0.25">
      <c r="A6" s="57"/>
      <c r="B6" s="57"/>
      <c r="C6" s="57"/>
      <c r="D6" s="57"/>
      <c r="E6" s="57"/>
      <c r="F6" s="57"/>
      <c r="G6" s="57"/>
      <c r="H6" s="3"/>
      <c r="I6" s="3"/>
      <c r="J6" s="58"/>
      <c r="K6" s="59"/>
      <c r="L6" s="59"/>
      <c r="M6" s="59"/>
      <c r="N6" s="59"/>
      <c r="O6" s="59"/>
      <c r="P6" s="59"/>
      <c r="Q6" s="59"/>
      <c r="R6" s="59"/>
      <c r="S6" s="59"/>
      <c r="T6" s="59"/>
      <c r="U6" s="60"/>
      <c r="V6" s="3"/>
      <c r="W6" s="3"/>
      <c r="X6" s="56"/>
      <c r="Y6" s="56"/>
      <c r="Z6" s="56"/>
      <c r="AA6" s="56"/>
      <c r="AB6" s="56"/>
      <c r="AC6" s="56"/>
      <c r="AD6" s="56"/>
      <c r="AE6" s="3"/>
    </row>
    <row r="7" spans="1:31" ht="59.25" customHeight="1" x14ac:dyDescent="0.25">
      <c r="A7" s="57"/>
      <c r="B7" s="57"/>
      <c r="C7" s="57"/>
      <c r="D7" s="57"/>
      <c r="E7" s="57"/>
      <c r="F7" s="57"/>
      <c r="G7" s="57"/>
      <c r="H7" s="3"/>
      <c r="I7" s="3"/>
      <c r="J7" s="62" t="s">
        <v>52</v>
      </c>
      <c r="K7" s="63"/>
      <c r="L7" s="63"/>
      <c r="M7" s="63"/>
      <c r="N7" s="63"/>
      <c r="O7" s="63"/>
      <c r="P7" s="63"/>
      <c r="Q7" s="63"/>
      <c r="R7" s="63"/>
      <c r="S7" s="63"/>
      <c r="T7" s="63"/>
      <c r="U7" s="64"/>
      <c r="V7" s="3"/>
      <c r="W7" s="3"/>
      <c r="X7" s="56"/>
      <c r="Y7" s="56"/>
      <c r="Z7" s="56"/>
      <c r="AA7" s="56"/>
      <c r="AB7" s="56"/>
      <c r="AC7" s="56"/>
      <c r="AD7" s="56"/>
      <c r="AE7" s="3"/>
    </row>
    <row r="8" spans="1:31" x14ac:dyDescent="0.25">
      <c r="A8" s="57"/>
      <c r="B8" s="57"/>
      <c r="C8" s="57"/>
      <c r="D8" s="57"/>
      <c r="E8" s="57"/>
      <c r="F8" s="57"/>
      <c r="G8" s="57"/>
      <c r="H8" s="3"/>
      <c r="I8" s="3"/>
      <c r="J8" s="65" t="str">
        <f ca="1">D1</f>
        <v>Today  21-Nov-22</v>
      </c>
      <c r="K8" s="66"/>
      <c r="L8" s="66"/>
      <c r="M8" s="66"/>
      <c r="N8" s="66"/>
      <c r="O8" s="66"/>
      <c r="P8" s="66"/>
      <c r="Q8" s="66"/>
      <c r="R8" s="66"/>
      <c r="S8" s="66"/>
      <c r="T8" s="66"/>
      <c r="U8" s="67"/>
      <c r="V8" s="3"/>
      <c r="W8" s="3"/>
      <c r="X8" s="56"/>
      <c r="Y8" s="56"/>
      <c r="Z8" s="56"/>
      <c r="AA8" s="56"/>
      <c r="AB8" s="56"/>
      <c r="AC8" s="56"/>
      <c r="AD8" s="56"/>
      <c r="AE8" s="3"/>
    </row>
    <row r="9" spans="1:31" x14ac:dyDescent="0.25">
      <c r="A9" s="57"/>
      <c r="B9" s="57"/>
      <c r="C9" s="57"/>
      <c r="D9" s="57"/>
      <c r="E9" s="57"/>
      <c r="F9" s="57"/>
      <c r="G9" s="57"/>
      <c r="H9" s="3"/>
      <c r="I9" s="3"/>
      <c r="J9" s="68"/>
      <c r="K9" s="69"/>
      <c r="L9" s="69"/>
      <c r="M9" s="69"/>
      <c r="N9" s="69"/>
      <c r="O9" s="69"/>
      <c r="P9" s="69"/>
      <c r="Q9" s="69"/>
      <c r="R9" s="69"/>
      <c r="S9" s="69"/>
      <c r="T9" s="69"/>
      <c r="U9" s="70"/>
      <c r="V9" s="3"/>
      <c r="W9" s="3"/>
      <c r="X9" s="56"/>
      <c r="Y9" s="56"/>
      <c r="Z9" s="56"/>
      <c r="AA9" s="56"/>
      <c r="AB9" s="56"/>
      <c r="AC9" s="56"/>
      <c r="AD9" s="56"/>
      <c r="AE9" s="3"/>
    </row>
    <row r="10" spans="1:31" x14ac:dyDescent="0.25">
      <c r="A10" s="57"/>
      <c r="B10" s="57"/>
      <c r="C10" s="57"/>
      <c r="D10" s="57"/>
      <c r="E10" s="57"/>
      <c r="F10" s="57"/>
      <c r="G10" s="57"/>
      <c r="H10" s="3"/>
      <c r="I10" s="3"/>
      <c r="J10" s="71"/>
      <c r="K10" s="72"/>
      <c r="L10" s="72"/>
      <c r="M10" s="72"/>
      <c r="N10" s="72"/>
      <c r="O10" s="72"/>
      <c r="P10" s="72"/>
      <c r="Q10" s="72"/>
      <c r="R10" s="72"/>
      <c r="S10" s="72"/>
      <c r="T10" s="72"/>
      <c r="U10" s="73"/>
      <c r="V10" s="3"/>
      <c r="W10" s="3"/>
      <c r="X10" s="56"/>
      <c r="Y10" s="56"/>
      <c r="Z10" s="56"/>
      <c r="AA10" s="56"/>
      <c r="AB10" s="56"/>
      <c r="AC10" s="56"/>
      <c r="AD10" s="56"/>
      <c r="AE10" s="3"/>
    </row>
    <row r="11" spans="1:31" x14ac:dyDescent="0.25">
      <c r="A11" s="57"/>
      <c r="B11" s="57"/>
      <c r="C11" s="57"/>
      <c r="D11" s="57"/>
      <c r="E11" s="57"/>
      <c r="F11" s="57"/>
      <c r="G11" s="57"/>
      <c r="H11" s="3"/>
      <c r="I11" s="3"/>
      <c r="J11" s="3"/>
      <c r="K11" s="3"/>
      <c r="L11" s="3"/>
      <c r="M11" s="3"/>
      <c r="N11" s="3"/>
      <c r="O11" s="3"/>
      <c r="P11" s="3"/>
      <c r="Q11" s="3"/>
      <c r="R11" s="3"/>
      <c r="S11" s="3"/>
      <c r="T11" s="3"/>
      <c r="U11" s="3"/>
      <c r="V11" s="3"/>
      <c r="W11" s="3"/>
      <c r="X11" s="56"/>
      <c r="Y11" s="56"/>
      <c r="Z11" s="56"/>
      <c r="AA11" s="56"/>
      <c r="AB11" s="56"/>
      <c r="AC11" s="56"/>
      <c r="AD11" s="56"/>
      <c r="AE11" s="3"/>
    </row>
    <row r="12" spans="1:31" ht="18.75" customHeight="1" x14ac:dyDescent="0.25">
      <c r="A12" s="57"/>
      <c r="B12" s="57"/>
      <c r="C12" s="57"/>
      <c r="D12" s="57"/>
      <c r="E12" s="57"/>
      <c r="F12" s="57"/>
      <c r="G12" s="57"/>
      <c r="H12" s="3"/>
      <c r="I12" s="3"/>
      <c r="J12" s="74" t="s">
        <v>53</v>
      </c>
      <c r="K12" s="74"/>
      <c r="L12" s="74"/>
      <c r="M12" s="74"/>
      <c r="N12" s="75" t="s">
        <v>54</v>
      </c>
      <c r="O12" s="75"/>
      <c r="P12" s="75"/>
      <c r="Q12" s="75"/>
      <c r="R12" s="75"/>
      <c r="S12" s="75"/>
      <c r="T12" s="75"/>
      <c r="U12" s="75"/>
      <c r="V12" s="3"/>
      <c r="W12" s="3"/>
      <c r="X12" s="56"/>
      <c r="Y12" s="56"/>
      <c r="Z12" s="56"/>
      <c r="AA12" s="56"/>
      <c r="AB12" s="56"/>
      <c r="AC12" s="56"/>
      <c r="AD12" s="56"/>
      <c r="AE12" s="3"/>
    </row>
    <row r="13" spans="1:31" ht="18.75" customHeight="1" x14ac:dyDescent="0.25">
      <c r="A13" s="57"/>
      <c r="B13" s="57"/>
      <c r="C13" s="57"/>
      <c r="D13" s="57"/>
      <c r="E13" s="57"/>
      <c r="F13" s="57"/>
      <c r="G13" s="57"/>
      <c r="H13" s="3"/>
      <c r="I13" s="3"/>
      <c r="J13" s="74" t="s">
        <v>55</v>
      </c>
      <c r="K13" s="74"/>
      <c r="L13" s="74"/>
      <c r="M13" s="74"/>
      <c r="N13" s="76">
        <v>44835</v>
      </c>
      <c r="O13" s="76"/>
      <c r="P13" s="76"/>
      <c r="Q13" s="76"/>
      <c r="R13" s="76"/>
      <c r="S13" s="76"/>
      <c r="T13" s="76"/>
      <c r="U13" s="76"/>
      <c r="V13" s="3"/>
      <c r="W13" s="3"/>
      <c r="X13" s="56"/>
      <c r="Y13" s="56"/>
      <c r="Z13" s="56"/>
      <c r="AA13" s="56"/>
      <c r="AB13" s="56"/>
      <c r="AC13" s="56"/>
      <c r="AD13" s="56"/>
      <c r="AE13" s="3"/>
    </row>
    <row r="14" spans="1:31" ht="18.75" customHeight="1" x14ac:dyDescent="0.25">
      <c r="A14" s="57"/>
      <c r="B14" s="57"/>
      <c r="C14" s="57"/>
      <c r="D14" s="57"/>
      <c r="E14" s="57"/>
      <c r="F14" s="57"/>
      <c r="G14" s="57"/>
      <c r="H14" s="3"/>
      <c r="I14" s="3"/>
      <c r="J14" s="74" t="s">
        <v>56</v>
      </c>
      <c r="K14" s="74"/>
      <c r="L14" s="74"/>
      <c r="M14" s="74"/>
      <c r="N14" s="76">
        <v>44835</v>
      </c>
      <c r="O14" s="76"/>
      <c r="P14" s="76"/>
      <c r="Q14" s="76"/>
      <c r="R14" s="76"/>
      <c r="S14" s="76"/>
      <c r="T14" s="76"/>
      <c r="U14" s="76"/>
      <c r="V14" s="3"/>
      <c r="W14" s="3"/>
      <c r="X14" s="56"/>
      <c r="Y14" s="56"/>
      <c r="Z14" s="56"/>
      <c r="AA14" s="56"/>
      <c r="AB14" s="56"/>
      <c r="AC14" s="56"/>
      <c r="AD14" s="56"/>
      <c r="AE14" s="3"/>
    </row>
    <row r="15" spans="1:31" ht="18.75" customHeight="1" x14ac:dyDescent="0.25">
      <c r="A15" s="57"/>
      <c r="B15" s="57"/>
      <c r="C15" s="57"/>
      <c r="D15" s="57"/>
      <c r="E15" s="57"/>
      <c r="F15" s="57"/>
      <c r="G15" s="57"/>
      <c r="H15" s="3"/>
      <c r="I15" s="3"/>
      <c r="J15" s="74" t="s">
        <v>57</v>
      </c>
      <c r="K15" s="74"/>
      <c r="L15" s="74"/>
      <c r="M15" s="74"/>
      <c r="N15" s="75" t="s">
        <v>58</v>
      </c>
      <c r="O15" s="75"/>
      <c r="P15" s="75"/>
      <c r="Q15" s="75"/>
      <c r="R15" s="75"/>
      <c r="S15" s="75"/>
      <c r="T15" s="75"/>
      <c r="U15" s="75"/>
      <c r="V15" s="3"/>
      <c r="W15" s="3"/>
      <c r="X15" s="56"/>
      <c r="Y15" s="56"/>
      <c r="Z15" s="56"/>
      <c r="AA15" s="56"/>
      <c r="AB15" s="56"/>
      <c r="AC15" s="56"/>
      <c r="AD15" s="56"/>
      <c r="AE15" s="3"/>
    </row>
    <row r="16" spans="1:31" ht="18.75" customHeight="1" x14ac:dyDescent="0.25">
      <c r="A16" s="57"/>
      <c r="B16" s="57"/>
      <c r="C16" s="57"/>
      <c r="D16" s="57"/>
      <c r="E16" s="57"/>
      <c r="F16" s="57"/>
      <c r="G16" s="57"/>
      <c r="H16" s="3"/>
      <c r="I16" s="3"/>
      <c r="J16" s="74" t="s">
        <v>59</v>
      </c>
      <c r="K16" s="74"/>
      <c r="L16" s="74"/>
      <c r="M16" s="74"/>
      <c r="N16" s="75" t="s">
        <v>58</v>
      </c>
      <c r="O16" s="75"/>
      <c r="P16" s="75"/>
      <c r="Q16" s="75"/>
      <c r="R16" s="75"/>
      <c r="S16" s="75"/>
      <c r="T16" s="75"/>
      <c r="U16" s="75"/>
      <c r="V16" s="3"/>
      <c r="W16" s="3"/>
      <c r="X16" s="56"/>
      <c r="Y16" s="56"/>
      <c r="Z16" s="56"/>
      <c r="AA16" s="56"/>
      <c r="AB16" s="56"/>
      <c r="AC16" s="56"/>
      <c r="AD16" s="56"/>
      <c r="AE16" s="3"/>
    </row>
    <row r="17" spans="1:31" ht="18.75" customHeight="1" x14ac:dyDescent="0.25">
      <c r="A17" s="57"/>
      <c r="B17" s="57"/>
      <c r="C17" s="57"/>
      <c r="D17" s="57"/>
      <c r="E17" s="57"/>
      <c r="F17" s="57"/>
      <c r="G17" s="57"/>
      <c r="H17" s="3"/>
      <c r="I17" s="3"/>
      <c r="J17" s="77" t="s">
        <v>60</v>
      </c>
      <c r="K17" s="78"/>
      <c r="L17" s="78"/>
      <c r="M17" s="79"/>
      <c r="N17" s="75" t="s">
        <v>61</v>
      </c>
      <c r="O17" s="75"/>
      <c r="P17" s="75"/>
      <c r="Q17" s="75"/>
      <c r="R17" s="75"/>
      <c r="S17" s="75"/>
      <c r="T17" s="75"/>
      <c r="U17" s="75"/>
      <c r="V17" s="3"/>
      <c r="W17" s="3"/>
      <c r="X17" s="56"/>
      <c r="Y17" s="56"/>
      <c r="Z17" s="56"/>
      <c r="AA17" s="56"/>
      <c r="AB17" s="56"/>
      <c r="AC17" s="56"/>
      <c r="AD17" s="56"/>
      <c r="AE17" s="3"/>
    </row>
    <row r="18" spans="1:31" x14ac:dyDescent="0.25">
      <c r="A18" s="57"/>
      <c r="B18" s="57"/>
      <c r="C18" s="57"/>
      <c r="D18" s="57"/>
      <c r="E18" s="57"/>
      <c r="F18" s="57"/>
      <c r="G18" s="57"/>
      <c r="H18" s="3"/>
      <c r="I18" s="80"/>
      <c r="J18" s="80"/>
      <c r="K18" s="80"/>
      <c r="L18" s="80"/>
      <c r="M18" s="80"/>
      <c r="N18" s="80"/>
      <c r="O18" s="80"/>
      <c r="P18" s="80"/>
      <c r="Q18" s="80"/>
      <c r="R18" s="80"/>
      <c r="S18" s="80"/>
      <c r="T18" s="80"/>
      <c r="U18" s="80"/>
      <c r="V18" s="80"/>
      <c r="W18" s="80"/>
      <c r="X18" s="81"/>
      <c r="Y18" s="56"/>
      <c r="Z18" s="56"/>
      <c r="AA18" s="56"/>
      <c r="AB18" s="56"/>
      <c r="AC18" s="56"/>
      <c r="AD18" s="56"/>
      <c r="AE18" s="3"/>
    </row>
    <row r="19" spans="1:31" x14ac:dyDescent="0.25">
      <c r="A19" s="57"/>
      <c r="B19" s="57"/>
      <c r="C19" s="57"/>
      <c r="D19" s="57"/>
      <c r="E19" s="57"/>
      <c r="F19" s="57"/>
      <c r="G19" s="57"/>
      <c r="H19" s="80"/>
      <c r="I19" s="80"/>
      <c r="J19" s="82" t="s">
        <v>62</v>
      </c>
      <c r="K19" s="83"/>
      <c r="L19" s="83"/>
      <c r="M19" s="83"/>
      <c r="N19" s="83"/>
      <c r="O19" s="83"/>
      <c r="P19" s="83"/>
      <c r="Q19" s="83"/>
      <c r="R19" s="83"/>
      <c r="S19" s="83"/>
      <c r="T19" s="83"/>
      <c r="U19" s="84"/>
      <c r="V19" s="80"/>
      <c r="W19" s="80"/>
      <c r="X19" s="81"/>
      <c r="Y19" s="56"/>
      <c r="Z19" s="56"/>
      <c r="AA19" s="56"/>
      <c r="AB19" s="56"/>
      <c r="AC19" s="56"/>
      <c r="AD19" s="56"/>
      <c r="AE19" s="3"/>
    </row>
    <row r="20" spans="1:31" x14ac:dyDescent="0.25">
      <c r="A20" s="57"/>
      <c r="B20" s="57"/>
      <c r="C20" s="57"/>
      <c r="D20" s="57"/>
      <c r="E20" s="57"/>
      <c r="F20" s="57"/>
      <c r="G20" s="57"/>
      <c r="H20" s="80"/>
      <c r="I20" s="80"/>
      <c r="J20" s="85"/>
      <c r="K20" s="86"/>
      <c r="L20" s="86"/>
      <c r="M20" s="86"/>
      <c r="N20" s="86"/>
      <c r="O20" s="86"/>
      <c r="P20" s="86"/>
      <c r="Q20" s="86"/>
      <c r="R20" s="86"/>
      <c r="S20" s="86"/>
      <c r="T20" s="86"/>
      <c r="U20" s="87"/>
      <c r="V20" s="80"/>
      <c r="W20" s="80"/>
      <c r="X20" s="81"/>
      <c r="Y20" s="56"/>
      <c r="Z20" s="56"/>
      <c r="AA20" s="56"/>
      <c r="AB20" s="56"/>
      <c r="AC20" s="56"/>
      <c r="AD20" s="56"/>
      <c r="AE20" s="3"/>
    </row>
    <row r="21" spans="1:31" x14ac:dyDescent="0.25">
      <c r="A21" s="57"/>
      <c r="B21" s="57"/>
      <c r="C21" s="57"/>
      <c r="D21" s="57"/>
      <c r="E21" s="57"/>
      <c r="F21" s="57"/>
      <c r="G21" s="57"/>
      <c r="H21" s="80"/>
      <c r="I21" s="80"/>
      <c r="J21" s="85"/>
      <c r="K21" s="86"/>
      <c r="L21" s="86"/>
      <c r="M21" s="86"/>
      <c r="N21" s="86"/>
      <c r="O21" s="86"/>
      <c r="P21" s="86"/>
      <c r="Q21" s="86"/>
      <c r="R21" s="86"/>
      <c r="S21" s="86"/>
      <c r="T21" s="86"/>
      <c r="U21" s="87"/>
      <c r="V21" s="80"/>
      <c r="W21" s="80"/>
      <c r="X21" s="81"/>
      <c r="Y21" s="56"/>
      <c r="Z21" s="56"/>
      <c r="AA21" s="56"/>
      <c r="AB21" s="56"/>
      <c r="AC21" s="56"/>
      <c r="AD21" s="56"/>
      <c r="AE21" s="3"/>
    </row>
    <row r="22" spans="1:31" x14ac:dyDescent="0.25">
      <c r="A22" s="57"/>
      <c r="B22" s="57"/>
      <c r="C22" s="57"/>
      <c r="D22" s="57"/>
      <c r="E22" s="57"/>
      <c r="F22" s="57"/>
      <c r="G22" s="57"/>
      <c r="H22" s="80"/>
      <c r="I22" s="80"/>
      <c r="J22" s="85"/>
      <c r="K22" s="86"/>
      <c r="L22" s="86"/>
      <c r="M22" s="86"/>
      <c r="N22" s="86"/>
      <c r="O22" s="86"/>
      <c r="P22" s="86"/>
      <c r="Q22" s="86"/>
      <c r="R22" s="86"/>
      <c r="S22" s="86"/>
      <c r="T22" s="86"/>
      <c r="U22" s="87"/>
      <c r="V22" s="80"/>
      <c r="W22" s="80"/>
      <c r="X22" s="81"/>
      <c r="Y22" s="56"/>
      <c r="Z22" s="56"/>
      <c r="AA22" s="56"/>
      <c r="AB22" s="56"/>
      <c r="AC22" s="56"/>
      <c r="AD22" s="56"/>
      <c r="AE22" s="3"/>
    </row>
    <row r="23" spans="1:31" x14ac:dyDescent="0.25">
      <c r="A23" s="57"/>
      <c r="B23" s="57"/>
      <c r="C23" s="57"/>
      <c r="D23" s="57"/>
      <c r="E23" s="57"/>
      <c r="F23" s="57"/>
      <c r="G23" s="57"/>
      <c r="H23" s="80"/>
      <c r="I23" s="80"/>
      <c r="J23" s="85"/>
      <c r="K23" s="86"/>
      <c r="L23" s="86"/>
      <c r="M23" s="86"/>
      <c r="N23" s="86"/>
      <c r="O23" s="86"/>
      <c r="P23" s="86"/>
      <c r="Q23" s="86"/>
      <c r="R23" s="86"/>
      <c r="S23" s="86"/>
      <c r="T23" s="86"/>
      <c r="U23" s="87"/>
      <c r="V23" s="80"/>
      <c r="W23" s="80"/>
      <c r="X23" s="81"/>
      <c r="Y23" s="56"/>
      <c r="Z23" s="56"/>
      <c r="AA23" s="56"/>
      <c r="AB23" s="56"/>
      <c r="AC23" s="56"/>
      <c r="AD23" s="56"/>
      <c r="AE23" s="3"/>
    </row>
    <row r="24" spans="1:31" x14ac:dyDescent="0.25">
      <c r="A24" s="57"/>
      <c r="B24" s="57"/>
      <c r="C24" s="57"/>
      <c r="D24" s="57"/>
      <c r="E24" s="57"/>
      <c r="F24" s="57"/>
      <c r="G24" s="57"/>
      <c r="H24" s="80"/>
      <c r="I24" s="80"/>
      <c r="J24" s="85"/>
      <c r="K24" s="86"/>
      <c r="L24" s="86"/>
      <c r="M24" s="86"/>
      <c r="N24" s="86"/>
      <c r="O24" s="86"/>
      <c r="P24" s="86"/>
      <c r="Q24" s="86"/>
      <c r="R24" s="86"/>
      <c r="S24" s="86"/>
      <c r="T24" s="86"/>
      <c r="U24" s="87"/>
      <c r="V24" s="80"/>
      <c r="W24" s="80"/>
      <c r="X24" s="81"/>
      <c r="Y24" s="56"/>
      <c r="Z24" s="56"/>
      <c r="AA24" s="56"/>
      <c r="AB24" s="56"/>
      <c r="AC24" s="56"/>
      <c r="AD24" s="56"/>
      <c r="AE24" s="3"/>
    </row>
    <row r="25" spans="1:31" x14ac:dyDescent="0.25">
      <c r="A25" s="57"/>
      <c r="B25" s="57"/>
      <c r="C25" s="57"/>
      <c r="D25" s="57"/>
      <c r="E25" s="57"/>
      <c r="F25" s="57"/>
      <c r="G25" s="57"/>
      <c r="H25" s="80"/>
      <c r="I25" s="80"/>
      <c r="J25" s="85"/>
      <c r="K25" s="86"/>
      <c r="L25" s="86"/>
      <c r="M25" s="86"/>
      <c r="N25" s="86"/>
      <c r="O25" s="86"/>
      <c r="P25" s="86"/>
      <c r="Q25" s="86"/>
      <c r="R25" s="86"/>
      <c r="S25" s="86"/>
      <c r="T25" s="86"/>
      <c r="U25" s="87"/>
      <c r="V25" s="80"/>
      <c r="W25" s="80"/>
      <c r="X25" s="81"/>
      <c r="Y25" s="56"/>
      <c r="Z25" s="56"/>
      <c r="AA25" s="56"/>
      <c r="AB25" s="56"/>
      <c r="AC25" s="56"/>
      <c r="AD25" s="56"/>
      <c r="AE25" s="3"/>
    </row>
    <row r="26" spans="1:31" x14ac:dyDescent="0.25">
      <c r="A26" s="57"/>
      <c r="B26" s="57"/>
      <c r="C26" s="57"/>
      <c r="D26" s="57"/>
      <c r="E26" s="57"/>
      <c r="F26" s="57"/>
      <c r="G26" s="88"/>
      <c r="H26" s="80"/>
      <c r="I26" s="80"/>
      <c r="J26" s="85"/>
      <c r="K26" s="86"/>
      <c r="L26" s="86"/>
      <c r="M26" s="86"/>
      <c r="N26" s="86"/>
      <c r="O26" s="86"/>
      <c r="P26" s="86"/>
      <c r="Q26" s="86"/>
      <c r="R26" s="86"/>
      <c r="S26" s="86"/>
      <c r="T26" s="86"/>
      <c r="U26" s="87"/>
      <c r="V26" s="80"/>
      <c r="W26" s="80"/>
      <c r="X26" s="56"/>
      <c r="Y26" s="56"/>
      <c r="Z26" s="56"/>
      <c r="AA26" s="56"/>
      <c r="AB26" s="56"/>
      <c r="AC26" s="56"/>
      <c r="AD26" s="56"/>
      <c r="AE26" s="3"/>
    </row>
    <row r="27" spans="1:31" x14ac:dyDescent="0.25">
      <c r="A27" s="57"/>
      <c r="B27" s="57"/>
      <c r="C27" s="57"/>
      <c r="D27" s="57"/>
      <c r="E27" s="57"/>
      <c r="F27" s="57"/>
      <c r="G27" s="57"/>
      <c r="H27" s="3"/>
      <c r="I27" s="3"/>
      <c r="J27" s="89"/>
      <c r="K27" s="90"/>
      <c r="L27" s="90"/>
      <c r="M27" s="90"/>
      <c r="N27" s="90"/>
      <c r="O27" s="90"/>
      <c r="P27" s="90"/>
      <c r="Q27" s="90"/>
      <c r="R27" s="90"/>
      <c r="S27" s="90"/>
      <c r="T27" s="90"/>
      <c r="U27" s="91"/>
      <c r="V27" s="3"/>
      <c r="W27" s="3"/>
      <c r="X27" s="56"/>
      <c r="Y27" s="56"/>
      <c r="Z27" s="56"/>
      <c r="AA27" s="56"/>
      <c r="AB27" s="56"/>
      <c r="AC27" s="56"/>
      <c r="AD27" s="56"/>
      <c r="AE27" s="3"/>
    </row>
    <row r="28" spans="1:31" x14ac:dyDescent="0.25">
      <c r="A28" s="57"/>
      <c r="B28" s="57"/>
      <c r="C28" s="57"/>
      <c r="D28" s="57"/>
      <c r="E28" s="57"/>
      <c r="F28" s="57"/>
      <c r="G28" s="57"/>
      <c r="H28" s="92"/>
      <c r="I28" s="92"/>
      <c r="J28" s="92"/>
      <c r="K28" s="92"/>
      <c r="L28" s="92"/>
      <c r="M28" s="92"/>
      <c r="N28" s="92"/>
      <c r="O28" s="92"/>
      <c r="P28" s="92"/>
      <c r="Q28" s="92"/>
      <c r="R28" s="92"/>
      <c r="S28" s="92"/>
      <c r="T28" s="3"/>
      <c r="U28" s="3"/>
      <c r="V28" s="3"/>
      <c r="W28" s="3"/>
      <c r="X28" s="56"/>
      <c r="Y28" s="56"/>
      <c r="Z28" s="56"/>
      <c r="AA28" s="56"/>
      <c r="AB28" s="56"/>
      <c r="AC28" s="56"/>
      <c r="AD28" s="56"/>
      <c r="AE28" s="3"/>
    </row>
    <row r="29" spans="1:31" x14ac:dyDescent="0.25">
      <c r="A29" s="93"/>
      <c r="B29" s="93"/>
      <c r="C29" s="93"/>
      <c r="D29" s="93"/>
      <c r="E29" s="93"/>
      <c r="F29" s="93"/>
      <c r="G29" s="93"/>
      <c r="H29" s="92"/>
      <c r="I29" s="92"/>
      <c r="J29" s="92"/>
      <c r="K29" s="92"/>
      <c r="L29" s="92"/>
      <c r="M29" s="92"/>
      <c r="N29" s="92"/>
      <c r="O29" s="92"/>
      <c r="P29" s="92"/>
      <c r="Q29" s="92"/>
      <c r="R29" s="92"/>
      <c r="S29" s="92"/>
      <c r="T29" s="93"/>
      <c r="U29" s="93"/>
      <c r="V29" s="93"/>
      <c r="W29" s="93"/>
      <c r="X29" s="93"/>
      <c r="Y29" s="93"/>
      <c r="Z29" s="93"/>
      <c r="AA29" s="93"/>
      <c r="AB29" s="93"/>
      <c r="AC29" s="93"/>
      <c r="AD29" s="93"/>
      <c r="AE29" s="93"/>
    </row>
    <row r="30" spans="1:31" x14ac:dyDescent="0.25">
      <c r="A30" s="93"/>
      <c r="B30" s="93"/>
      <c r="C30" s="93"/>
      <c r="D30" s="93"/>
      <c r="E30" s="93"/>
      <c r="F30" s="93"/>
      <c r="G30" s="93"/>
      <c r="H30" s="92"/>
      <c r="I30" s="92"/>
      <c r="J30" s="92"/>
      <c r="K30" s="92"/>
      <c r="L30" s="92"/>
      <c r="M30" s="92"/>
      <c r="N30" s="92"/>
      <c r="O30" s="92"/>
      <c r="P30" s="92"/>
      <c r="Q30" s="92"/>
      <c r="R30" s="92"/>
      <c r="S30" s="92"/>
      <c r="T30" s="93"/>
      <c r="U30" s="93"/>
      <c r="V30" s="93"/>
      <c r="W30" s="93"/>
      <c r="X30" s="93"/>
      <c r="Y30" s="93"/>
      <c r="Z30" s="93"/>
      <c r="AA30" s="93"/>
      <c r="AB30" s="93"/>
      <c r="AC30" s="93"/>
      <c r="AD30" s="93"/>
      <c r="AE30" s="93"/>
    </row>
    <row r="31" spans="1:31" x14ac:dyDescent="0.25">
      <c r="A31" s="93"/>
      <c r="B31" s="93"/>
      <c r="C31" s="93"/>
      <c r="D31" s="93"/>
      <c r="E31" s="93"/>
      <c r="F31" s="93"/>
      <c r="G31" s="93"/>
      <c r="H31" s="92"/>
      <c r="I31" s="92"/>
      <c r="J31" s="92"/>
      <c r="K31" s="92"/>
      <c r="L31" s="92"/>
      <c r="M31" s="92"/>
      <c r="N31" s="92"/>
      <c r="O31" s="92"/>
      <c r="P31" s="92"/>
      <c r="Q31" s="92"/>
      <c r="R31" s="92"/>
      <c r="S31" s="92"/>
      <c r="T31" s="93"/>
      <c r="U31" s="93"/>
      <c r="V31" s="93"/>
      <c r="W31" s="93"/>
      <c r="X31" s="93"/>
      <c r="Y31" s="93"/>
      <c r="Z31" s="93"/>
      <c r="AA31" s="93"/>
      <c r="AB31" s="93"/>
      <c r="AC31" s="93"/>
      <c r="AD31" s="93"/>
      <c r="AE31" s="93"/>
    </row>
    <row r="32" spans="1:31" x14ac:dyDescent="0.2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row>
    <row r="33" spans="1:31" x14ac:dyDescent="0.25">
      <c r="A33" s="93"/>
      <c r="B33" s="93"/>
      <c r="C33" s="93"/>
      <c r="D33" s="93"/>
      <c r="E33" s="93"/>
      <c r="F33" s="93"/>
      <c r="G33" s="93"/>
      <c r="H33" s="92"/>
      <c r="I33" s="92"/>
      <c r="J33" s="92"/>
      <c r="K33" s="92"/>
      <c r="L33" s="92"/>
      <c r="M33" s="92"/>
      <c r="N33" s="92"/>
      <c r="O33" s="92"/>
      <c r="P33" s="92"/>
      <c r="Q33" s="92"/>
      <c r="R33" s="92"/>
      <c r="S33" s="92"/>
      <c r="T33" s="93"/>
      <c r="U33" s="93"/>
      <c r="V33" s="93"/>
      <c r="W33" s="93"/>
      <c r="X33" s="93"/>
      <c r="Y33" s="93"/>
      <c r="Z33" s="93"/>
      <c r="AA33" s="93"/>
      <c r="AB33" s="93"/>
      <c r="AC33" s="93"/>
      <c r="AD33" s="93"/>
      <c r="AE33" s="93"/>
    </row>
    <row r="34" spans="1:31" x14ac:dyDescent="0.25">
      <c r="A34" s="93"/>
      <c r="B34" s="93"/>
      <c r="C34" s="93"/>
      <c r="D34" s="93"/>
      <c r="E34" s="93"/>
      <c r="F34" s="93"/>
      <c r="G34" s="93"/>
      <c r="H34" s="92"/>
      <c r="I34" s="92"/>
      <c r="J34" s="92"/>
      <c r="K34" s="92"/>
      <c r="L34" s="92"/>
      <c r="M34" s="92"/>
      <c r="N34" s="92"/>
      <c r="O34" s="92"/>
      <c r="P34" s="92"/>
      <c r="Q34" s="92"/>
      <c r="R34" s="92"/>
      <c r="S34" s="92"/>
      <c r="T34" s="93"/>
      <c r="U34" s="93"/>
      <c r="V34" s="93"/>
      <c r="W34" s="93"/>
      <c r="X34" s="93"/>
      <c r="Y34" s="93"/>
      <c r="Z34" s="93"/>
      <c r="AA34" s="93"/>
      <c r="AB34" s="93"/>
      <c r="AC34" s="93"/>
      <c r="AD34" s="93"/>
      <c r="AE34" s="93"/>
    </row>
    <row r="35" spans="1:31" x14ac:dyDescent="0.25">
      <c r="A35" s="93"/>
      <c r="B35" s="93"/>
      <c r="C35" s="93"/>
      <c r="D35" s="93"/>
      <c r="E35" s="93"/>
      <c r="F35" s="93"/>
      <c r="G35" s="93"/>
      <c r="H35" s="92"/>
      <c r="I35" s="92"/>
      <c r="J35" s="92"/>
      <c r="K35" s="92"/>
      <c r="L35" s="92"/>
      <c r="M35" s="92"/>
      <c r="N35" s="92"/>
      <c r="O35" s="92"/>
      <c r="P35" s="92"/>
      <c r="Q35" s="92"/>
      <c r="R35" s="92"/>
      <c r="S35" s="92"/>
      <c r="T35" s="93"/>
      <c r="U35" s="93"/>
      <c r="V35" s="93"/>
      <c r="W35" s="93"/>
      <c r="X35" s="93"/>
      <c r="Y35" s="93"/>
      <c r="Z35" s="93"/>
      <c r="AA35" s="93"/>
      <c r="AB35" s="93"/>
      <c r="AC35" s="93"/>
      <c r="AD35" s="93"/>
      <c r="AE35" s="93"/>
    </row>
    <row r="36" spans="1:31" x14ac:dyDescent="0.25">
      <c r="A36" s="93"/>
      <c r="B36" s="93"/>
      <c r="C36" s="93"/>
      <c r="D36" s="93"/>
      <c r="E36" s="93"/>
      <c r="F36" s="93"/>
      <c r="G36" s="93"/>
      <c r="H36" s="92"/>
      <c r="I36" s="92"/>
      <c r="J36" s="92"/>
      <c r="K36" s="92"/>
      <c r="L36" s="92"/>
      <c r="M36" s="92"/>
      <c r="N36" s="92"/>
      <c r="O36" s="92"/>
      <c r="P36" s="92"/>
      <c r="Q36" s="92"/>
      <c r="R36" s="92"/>
      <c r="S36" s="92"/>
      <c r="T36" s="93"/>
      <c r="U36" s="93"/>
      <c r="V36" s="93"/>
      <c r="W36" s="93"/>
      <c r="X36" s="93"/>
      <c r="Y36" s="93"/>
      <c r="Z36" s="93"/>
      <c r="AA36" s="93"/>
      <c r="AB36" s="93"/>
      <c r="AC36" s="93"/>
      <c r="AD36" s="93"/>
      <c r="AE36" s="93"/>
    </row>
    <row r="37" spans="1:31" ht="26.25" x14ac:dyDescent="0.25">
      <c r="A37" s="93"/>
      <c r="B37" s="93"/>
      <c r="C37" s="93"/>
      <c r="D37" s="93"/>
      <c r="E37" s="93"/>
      <c r="F37" s="93"/>
      <c r="G37" s="93"/>
      <c r="H37" s="94" t="s">
        <v>63</v>
      </c>
      <c r="I37" s="95"/>
      <c r="J37" s="95"/>
      <c r="K37" s="95"/>
      <c r="L37" s="95"/>
      <c r="M37" s="95"/>
      <c r="N37" s="95"/>
      <c r="O37" s="95"/>
      <c r="P37" s="95"/>
      <c r="Q37" s="95"/>
      <c r="R37" s="95"/>
      <c r="S37" s="95"/>
      <c r="T37" s="93"/>
      <c r="U37" s="93"/>
      <c r="V37" s="93"/>
      <c r="W37" s="93"/>
      <c r="X37" s="93"/>
      <c r="Y37" s="93"/>
      <c r="Z37" s="93"/>
      <c r="AA37" s="93"/>
      <c r="AB37" s="93"/>
      <c r="AC37" s="93"/>
      <c r="AD37" s="93"/>
      <c r="AE37" s="93"/>
    </row>
    <row r="38" spans="1:31" x14ac:dyDescent="0.25">
      <c r="A38" s="93"/>
      <c r="B38" s="93"/>
      <c r="C38" s="93"/>
      <c r="D38" s="93"/>
      <c r="E38" s="93"/>
      <c r="F38" s="93"/>
      <c r="G38" s="93"/>
      <c r="H38" s="92"/>
      <c r="I38" s="92"/>
      <c r="J38" s="92"/>
      <c r="K38" s="92"/>
      <c r="L38" s="92"/>
      <c r="M38" s="92"/>
      <c r="N38" s="92"/>
      <c r="O38" s="92"/>
      <c r="P38" s="92"/>
      <c r="Q38" s="92"/>
      <c r="R38" s="92"/>
      <c r="S38" s="92"/>
      <c r="T38" s="93"/>
      <c r="U38" s="93"/>
      <c r="V38" s="93"/>
      <c r="W38" s="93"/>
      <c r="X38" s="93"/>
      <c r="Y38" s="93"/>
      <c r="Z38" s="93"/>
      <c r="AA38" s="93"/>
      <c r="AB38" s="93"/>
      <c r="AC38" s="93"/>
      <c r="AD38" s="93"/>
      <c r="AE38" s="93"/>
    </row>
    <row r="39" spans="1:31" x14ac:dyDescent="0.25">
      <c r="A39" s="93"/>
      <c r="B39" s="93"/>
      <c r="C39" s="93"/>
      <c r="D39" s="93"/>
      <c r="E39" s="93"/>
      <c r="F39" s="93"/>
      <c r="G39" s="93"/>
      <c r="H39" s="92"/>
      <c r="I39" s="92"/>
      <c r="J39" s="92"/>
      <c r="K39" s="92"/>
      <c r="L39" s="92"/>
      <c r="M39" s="92"/>
      <c r="N39" s="92"/>
      <c r="O39" s="92"/>
      <c r="P39" s="92"/>
      <c r="Q39" s="92"/>
      <c r="R39" s="92"/>
      <c r="S39" s="92"/>
      <c r="T39" s="93"/>
      <c r="U39" s="93"/>
      <c r="V39" s="93"/>
      <c r="W39" s="93"/>
      <c r="X39" s="93"/>
      <c r="Y39" s="93"/>
      <c r="Z39" s="93"/>
      <c r="AA39" s="93"/>
      <c r="AB39" s="93"/>
      <c r="AC39" s="93"/>
      <c r="AD39" s="93"/>
      <c r="AE39" s="93"/>
    </row>
    <row r="40" spans="1:31" x14ac:dyDescent="0.25">
      <c r="A40" s="93"/>
      <c r="B40" s="93"/>
      <c r="C40" s="93"/>
      <c r="D40" s="93"/>
      <c r="E40" s="93"/>
      <c r="F40" s="93"/>
      <c r="G40" s="93"/>
      <c r="H40" s="92"/>
      <c r="I40" s="92"/>
      <c r="J40" s="92"/>
      <c r="K40" s="92"/>
      <c r="L40" s="92"/>
      <c r="M40" s="92"/>
      <c r="N40" s="92"/>
      <c r="O40" s="92"/>
      <c r="P40" s="92"/>
      <c r="Q40" s="92"/>
      <c r="R40" s="92"/>
      <c r="S40" s="92"/>
      <c r="T40" s="93"/>
      <c r="U40" s="93"/>
      <c r="V40" s="93"/>
      <c r="W40" s="93"/>
      <c r="X40" s="93"/>
      <c r="Y40" s="93"/>
      <c r="Z40" s="93"/>
      <c r="AA40" s="93"/>
      <c r="AB40" s="93"/>
      <c r="AC40" s="93"/>
      <c r="AD40" s="93"/>
      <c r="AE40" s="93"/>
    </row>
    <row r="41" spans="1:31" x14ac:dyDescent="0.25">
      <c r="A41" s="93"/>
      <c r="B41" s="93"/>
      <c r="C41" s="93"/>
      <c r="D41" s="93"/>
      <c r="E41" s="93"/>
      <c r="F41" s="93"/>
      <c r="G41" s="93"/>
      <c r="H41" s="96"/>
      <c r="I41" s="96"/>
      <c r="J41" s="96"/>
      <c r="K41" s="96" t="s">
        <v>64</v>
      </c>
      <c r="L41" s="96">
        <f>IF(H37=N41,1,0)</f>
        <v>1</v>
      </c>
      <c r="M41" s="92"/>
      <c r="N41" s="92" t="str">
        <f>J7</f>
        <v>This Report Is Owned By:
www.chartenia.com</v>
      </c>
      <c r="O41" s="92"/>
      <c r="P41" s="92"/>
      <c r="Q41" s="92"/>
      <c r="R41" s="92"/>
      <c r="S41" s="92"/>
      <c r="T41" s="93"/>
      <c r="U41" s="93"/>
      <c r="V41" s="93"/>
      <c r="W41" s="93"/>
      <c r="X41" s="93"/>
      <c r="Y41" s="93"/>
      <c r="Z41" s="93"/>
      <c r="AA41" s="93"/>
      <c r="AB41" s="93"/>
      <c r="AC41" s="93"/>
      <c r="AD41" s="93"/>
      <c r="AE41" s="93"/>
    </row>
    <row r="42" spans="1:31" x14ac:dyDescent="0.25">
      <c r="A42" s="93"/>
      <c r="B42" s="93"/>
      <c r="C42" s="93"/>
      <c r="D42" s="93"/>
      <c r="E42" s="93"/>
      <c r="F42" s="93"/>
      <c r="G42" s="93"/>
      <c r="H42" s="92"/>
      <c r="I42" s="92"/>
      <c r="J42" s="92"/>
      <c r="K42" s="92"/>
      <c r="L42" s="92"/>
      <c r="M42" s="92"/>
      <c r="N42" s="92"/>
      <c r="O42" s="92"/>
      <c r="P42" s="92"/>
      <c r="Q42" s="92"/>
      <c r="R42" s="92"/>
      <c r="S42" s="92"/>
      <c r="T42" s="93"/>
      <c r="U42" s="93"/>
      <c r="V42" s="93"/>
      <c r="W42" s="93"/>
      <c r="X42" s="93"/>
      <c r="Y42" s="93"/>
      <c r="Z42" s="93"/>
      <c r="AA42" s="93"/>
      <c r="AB42" s="93"/>
      <c r="AC42" s="93"/>
      <c r="AD42" s="93"/>
      <c r="AE42" s="93"/>
    </row>
    <row r="43" spans="1:31" x14ac:dyDescent="0.2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row>
    <row r="44" spans="1:31" x14ac:dyDescent="0.2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row>
    <row r="45" spans="1:31" x14ac:dyDescent="0.2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row>
    <row r="46" spans="1:31" x14ac:dyDescent="0.2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1" x14ac:dyDescent="0.2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row>
    <row r="48" spans="1:31" x14ac:dyDescent="0.2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row>
    <row r="49" spans="1:31" x14ac:dyDescent="0.2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row>
    <row r="50" spans="1:31" x14ac:dyDescent="0.2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row>
    <row r="51" spans="1:31" x14ac:dyDescent="0.2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row>
  </sheetData>
  <sheetProtection algorithmName="SHA-512" hashValue="NlEmIeA7QjE+Jsqhj+iJ3wiRQdN2ktIg2uhQ90aGHmSRMqp/Dbfm0DPvsC1UH9pWnXn7Q8H/l9k1Ml4CtDsCWg==" saltValue="Pt9lgM2Za2AeoSQHY1Tc6w==" spinCount="100000" sheet="1" objects="1" scenarios="1"/>
  <mergeCells count="17">
    <mergeCell ref="J17:M17"/>
    <mergeCell ref="N17:U17"/>
    <mergeCell ref="J19:U27"/>
    <mergeCell ref="H37:S37"/>
    <mergeCell ref="J14:M14"/>
    <mergeCell ref="N14:U14"/>
    <mergeCell ref="J15:M15"/>
    <mergeCell ref="N15:U15"/>
    <mergeCell ref="J16:M16"/>
    <mergeCell ref="N16:U16"/>
    <mergeCell ref="J1:U6"/>
    <mergeCell ref="J7:U7"/>
    <mergeCell ref="J8:U10"/>
    <mergeCell ref="J12:M12"/>
    <mergeCell ref="N12:U12"/>
    <mergeCell ref="J13:M13"/>
    <mergeCell ref="N13:U13"/>
  </mergeCells>
  <hyperlinks>
    <hyperlink ref="J7" r:id="rId1" display="www.chartenia.com" xr:uid="{078EA38C-9539-48BA-857F-C38579817FF3}"/>
    <hyperlink ref="H37" r:id="rId2" display="www.chartenia.com" xr:uid="{3EA18495-4EBF-45BA-B43D-3B03367BB795}"/>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D23F-467E-470C-958B-69D1BECF0210}">
  <dimension ref="A1:FJ182"/>
  <sheetViews>
    <sheetView view="pageBreakPreview" topLeftCell="A26" zoomScale="20" zoomScaleNormal="100" zoomScaleSheetLayoutView="20" workbookViewId="0">
      <selection activeCell="GM73" sqref="GM73"/>
    </sheetView>
  </sheetViews>
  <sheetFormatPr defaultRowHeight="15" x14ac:dyDescent="0.25"/>
  <cols>
    <col min="19" max="62" width="4.5703125" style="8" customWidth="1"/>
    <col min="63" max="63" width="4.5703125" style="9" customWidth="1"/>
    <col min="64" max="64" width="4.5703125" style="10" customWidth="1"/>
    <col min="65" max="107" width="4.5703125" style="8" customWidth="1"/>
    <col min="108" max="108" width="4.5703125" style="9" customWidth="1"/>
    <col min="109" max="135" width="4.5703125" customWidth="1"/>
    <col min="136" max="153" width="4.42578125" customWidth="1"/>
  </cols>
  <sheetData>
    <row r="1" spans="1:162" ht="26.45" customHeight="1" x14ac:dyDescent="0.25">
      <c r="BK1" s="8"/>
      <c r="BL1" s="8"/>
      <c r="DD1" s="8"/>
    </row>
    <row r="2" spans="1:162" ht="26.45" customHeight="1" x14ac:dyDescent="0.25">
      <c r="BK2" s="8"/>
      <c r="BL2" s="8"/>
      <c r="DD2" s="8"/>
    </row>
    <row r="3" spans="1:162" ht="26.45" customHeight="1" x14ac:dyDescent="0.25">
      <c r="BK3" s="8"/>
      <c r="BL3" s="8"/>
      <c r="DD3" s="8"/>
    </row>
    <row r="4" spans="1:162" ht="26.45" customHeight="1" x14ac:dyDescent="0.25">
      <c r="BK4" s="8"/>
      <c r="BL4" s="8"/>
      <c r="DD4" s="8"/>
    </row>
    <row r="5" spans="1:162" ht="26.45" customHeight="1" x14ac:dyDescent="0.25">
      <c r="BK5" s="8"/>
      <c r="BL5" s="8"/>
      <c r="DD5" s="8"/>
    </row>
    <row r="6" spans="1:162" ht="26.45" customHeight="1" x14ac:dyDescent="0.25">
      <c r="BK6" s="8"/>
      <c r="BL6" s="8"/>
      <c r="DD6" s="8"/>
    </row>
    <row r="7" spans="1:162" ht="26.45" customHeight="1" x14ac:dyDescent="0.25">
      <c r="BK7" s="8"/>
      <c r="BL7" s="8"/>
      <c r="DD7" s="8"/>
    </row>
    <row r="8" spans="1:162" ht="26.45" customHeight="1" x14ac:dyDescent="0.25">
      <c r="BK8" s="8"/>
      <c r="BL8" s="8"/>
      <c r="DD8" s="8"/>
    </row>
    <row r="9" spans="1:162" ht="26.45" customHeight="1" x14ac:dyDescent="0.25">
      <c r="BK9" s="8"/>
      <c r="BL9" s="8"/>
      <c r="DD9" s="8"/>
    </row>
    <row r="10" spans="1:162" ht="26.45" customHeight="1" x14ac:dyDescent="0.25">
      <c r="BK10" s="8"/>
      <c r="BL10" s="8"/>
      <c r="DD10" s="8"/>
    </row>
    <row r="11" spans="1:162" ht="26.45" customHeight="1" x14ac:dyDescent="0.25">
      <c r="BK11" s="8"/>
      <c r="BL11" s="8"/>
      <c r="DD11" s="8"/>
    </row>
    <row r="12" spans="1:162" ht="26.45" customHeight="1" x14ac:dyDescent="0.25">
      <c r="BK12" s="8"/>
      <c r="BL12" s="8"/>
      <c r="DD12" s="8"/>
    </row>
    <row r="13" spans="1:162" ht="26.45" customHeight="1" x14ac:dyDescent="0.25">
      <c r="E13" s="1"/>
      <c r="F13" s="1"/>
      <c r="G13" s="1"/>
      <c r="H13" s="1"/>
      <c r="I13" s="1"/>
      <c r="J13" s="1"/>
      <c r="K13" s="1"/>
      <c r="L13" s="1"/>
      <c r="M13" s="1"/>
      <c r="N13" s="1"/>
      <c r="O13" s="1"/>
      <c r="P13" s="1"/>
      <c r="Q13" s="1"/>
      <c r="R13" s="1"/>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row>
    <row r="14" spans="1:162" ht="26.45" customHeight="1" x14ac:dyDescent="0.25">
      <c r="A14" s="30"/>
      <c r="B14" s="30"/>
      <c r="C14" s="30"/>
      <c r="D14" s="30"/>
      <c r="E14" s="30"/>
      <c r="F14" s="30"/>
      <c r="G14" s="30"/>
      <c r="H14" s="30"/>
      <c r="I14" s="30"/>
      <c r="J14" s="30"/>
      <c r="K14" s="30"/>
      <c r="L14" s="30"/>
      <c r="M14" s="30"/>
      <c r="N14" s="30"/>
      <c r="O14" s="30"/>
      <c r="P14" s="30"/>
      <c r="Q14" s="30"/>
      <c r="R14" s="30"/>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row>
    <row r="15" spans="1:162" ht="26.45" customHeight="1" x14ac:dyDescent="0.25">
      <c r="A15" s="32"/>
      <c r="B15" s="32"/>
      <c r="C15" s="32"/>
      <c r="D15" s="32"/>
      <c r="E15" s="32"/>
      <c r="F15" s="32"/>
      <c r="G15" s="32"/>
      <c r="H15" s="32"/>
      <c r="I15" s="32"/>
      <c r="J15" s="32"/>
      <c r="K15" s="32"/>
      <c r="L15" s="32"/>
      <c r="M15" s="32"/>
      <c r="N15" s="32"/>
      <c r="O15" s="32"/>
      <c r="P15" s="32"/>
      <c r="Q15" s="32"/>
      <c r="R15" s="32"/>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0"/>
    </row>
    <row r="16" spans="1:162" ht="26.45" customHeight="1" x14ac:dyDescent="0.25">
      <c r="A16" s="32"/>
      <c r="B16" s="32"/>
      <c r="C16" s="32"/>
      <c r="D16" s="32"/>
      <c r="E16" s="32"/>
      <c r="F16" s="30"/>
      <c r="G16" s="30"/>
      <c r="H16" s="30"/>
      <c r="I16" s="30"/>
      <c r="J16" s="30"/>
      <c r="K16" s="30"/>
      <c r="L16" s="30"/>
      <c r="M16" s="30"/>
      <c r="N16" s="30"/>
      <c r="O16" s="30"/>
      <c r="P16" s="30"/>
      <c r="Q16" s="30"/>
      <c r="R16" s="30"/>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2"/>
      <c r="FF16" s="30"/>
    </row>
    <row r="17" spans="1:166" ht="26.45" customHeight="1" x14ac:dyDescent="0.25">
      <c r="A17" s="32"/>
      <c r="B17" s="32"/>
      <c r="C17" s="39"/>
      <c r="D17" s="39"/>
      <c r="E17" s="39"/>
      <c r="F17" s="39"/>
      <c r="G17" s="39"/>
      <c r="H17" s="39"/>
      <c r="I17" s="39"/>
      <c r="J17" s="39"/>
      <c r="K17" s="39"/>
      <c r="L17" s="39"/>
      <c r="M17" s="39"/>
      <c r="N17" s="39"/>
      <c r="O17" s="39"/>
      <c r="P17" s="39"/>
      <c r="Q17" s="39"/>
      <c r="R17" s="39"/>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5"/>
      <c r="FC17" s="35"/>
      <c r="FD17" s="35"/>
      <c r="FE17" s="35"/>
      <c r="FF17" s="35"/>
      <c r="FG17" s="35"/>
      <c r="FH17" s="35"/>
    </row>
    <row r="18" spans="1:166" ht="26.45" customHeight="1" x14ac:dyDescent="0.25">
      <c r="A18" s="32"/>
      <c r="B18" s="32"/>
      <c r="C18" s="39"/>
      <c r="D18" s="39"/>
      <c r="E18" s="39"/>
      <c r="F18" s="39"/>
      <c r="G18" s="39"/>
      <c r="H18" s="39"/>
      <c r="I18" s="39"/>
      <c r="J18" s="39"/>
      <c r="K18" s="39"/>
      <c r="L18" s="39"/>
      <c r="M18" s="39"/>
      <c r="N18" s="39"/>
      <c r="O18" s="39"/>
      <c r="P18" s="39"/>
      <c r="Q18" s="39"/>
      <c r="R18" s="39"/>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5"/>
      <c r="FC18" s="35"/>
      <c r="FD18" s="35"/>
      <c r="FE18" s="35"/>
      <c r="FF18" s="35"/>
      <c r="FG18" s="35"/>
      <c r="FH18" s="35"/>
      <c r="FI18" s="3"/>
      <c r="FJ18" s="3"/>
    </row>
    <row r="19" spans="1:166" ht="26.45" customHeight="1" x14ac:dyDescent="0.25">
      <c r="A19" s="32"/>
      <c r="B19" s="32"/>
      <c r="C19" s="39"/>
      <c r="D19" s="39"/>
      <c r="E19" s="39"/>
      <c r="F19" s="39"/>
      <c r="G19" s="39"/>
      <c r="H19" s="39"/>
      <c r="I19" s="39"/>
      <c r="J19" s="39"/>
      <c r="K19" s="39"/>
      <c r="L19" s="39"/>
      <c r="M19" s="39"/>
      <c r="N19" s="39"/>
      <c r="O19" s="43"/>
      <c r="P19" s="43"/>
      <c r="Q19" s="43"/>
      <c r="R19" s="43"/>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35"/>
      <c r="FH19" s="35"/>
      <c r="FI19" s="3"/>
      <c r="FJ19" s="3"/>
    </row>
    <row r="20" spans="1:166" ht="26.45" customHeight="1" x14ac:dyDescent="0.25">
      <c r="A20" s="32"/>
      <c r="B20" s="32"/>
      <c r="C20" s="39"/>
      <c r="D20" s="39"/>
      <c r="E20" s="39"/>
      <c r="F20" s="39"/>
      <c r="G20" s="39"/>
      <c r="H20" s="39"/>
      <c r="I20" s="39"/>
      <c r="J20" s="39"/>
      <c r="K20" s="39"/>
      <c r="L20" s="39"/>
      <c r="M20" s="39"/>
      <c r="N20" s="39"/>
      <c r="O20" s="43"/>
      <c r="P20" s="43"/>
      <c r="Q20" s="43"/>
      <c r="R20" s="4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35"/>
      <c r="FH20" s="35"/>
      <c r="FI20" s="3"/>
      <c r="FJ20" s="3"/>
    </row>
    <row r="21" spans="1:166" ht="26.45" customHeight="1" x14ac:dyDescent="0.25">
      <c r="A21" s="32"/>
      <c r="B21" s="32"/>
      <c r="C21" s="39"/>
      <c r="D21" s="39"/>
      <c r="E21" s="39"/>
      <c r="F21" s="39"/>
      <c r="G21" s="39"/>
      <c r="H21" s="39"/>
      <c r="I21" s="39"/>
      <c r="J21" s="39"/>
      <c r="K21" s="39"/>
      <c r="L21" s="39"/>
      <c r="M21" s="39"/>
      <c r="N21" s="39"/>
      <c r="O21" s="43"/>
      <c r="P21" s="43"/>
      <c r="Q21" s="43"/>
      <c r="R21" s="43"/>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35"/>
      <c r="FH21" s="35"/>
      <c r="FI21" s="3"/>
      <c r="FJ21" s="3"/>
    </row>
    <row r="22" spans="1:166" ht="26.45" customHeight="1" x14ac:dyDescent="0.25">
      <c r="A22" s="32"/>
      <c r="B22" s="32"/>
      <c r="C22" s="39"/>
      <c r="D22" s="39"/>
      <c r="E22" s="39"/>
      <c r="F22" s="39"/>
      <c r="G22" s="39"/>
      <c r="H22" s="39"/>
      <c r="I22" s="39"/>
      <c r="J22" s="39"/>
      <c r="K22" s="39"/>
      <c r="L22" s="39"/>
      <c r="M22" s="39"/>
      <c r="N22" s="39"/>
      <c r="O22" s="43"/>
      <c r="P22" s="43"/>
      <c r="Q22" s="43"/>
      <c r="R22" s="43"/>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35"/>
      <c r="FH22" s="35"/>
      <c r="FI22" s="3"/>
      <c r="FJ22" s="3"/>
    </row>
    <row r="23" spans="1:166" ht="26.45" customHeight="1" x14ac:dyDescent="0.25">
      <c r="A23" s="32"/>
      <c r="B23" s="32"/>
      <c r="C23" s="39"/>
      <c r="D23" s="39"/>
      <c r="E23" s="39"/>
      <c r="F23" s="39"/>
      <c r="G23" s="39"/>
      <c r="H23" s="39"/>
      <c r="I23" s="39"/>
      <c r="J23" s="39"/>
      <c r="K23" s="39"/>
      <c r="L23" s="49"/>
      <c r="M23" s="49"/>
      <c r="N23" s="49"/>
      <c r="O23" s="49"/>
      <c r="P23" s="3"/>
      <c r="Q23" s="3"/>
      <c r="R23" s="3"/>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50"/>
      <c r="AT23" s="50"/>
      <c r="AU23" s="50"/>
      <c r="AV23" s="50"/>
      <c r="AW23" s="50"/>
      <c r="AX23" s="50"/>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43"/>
      <c r="FC23" s="43"/>
      <c r="FD23" s="43"/>
      <c r="FE23" s="43"/>
      <c r="FF23" s="43"/>
      <c r="FG23" s="35"/>
      <c r="FH23" s="35"/>
      <c r="FI23" s="3"/>
      <c r="FJ23" s="3"/>
    </row>
    <row r="24" spans="1:166" ht="26.45" customHeight="1" x14ac:dyDescent="0.25">
      <c r="A24" s="32"/>
      <c r="B24" s="32"/>
      <c r="C24" s="39"/>
      <c r="D24" s="39"/>
      <c r="E24" s="39"/>
      <c r="F24" s="39"/>
      <c r="G24" s="39"/>
      <c r="H24" s="39"/>
      <c r="I24" s="39"/>
      <c r="J24" s="39"/>
      <c r="K24" s="39"/>
      <c r="L24" s="49"/>
      <c r="M24" s="49"/>
      <c r="N24" s="49"/>
      <c r="O24" s="49"/>
      <c r="P24" s="3"/>
      <c r="Q24" s="3"/>
      <c r="R24" s="3"/>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50"/>
      <c r="AT24" s="50"/>
      <c r="AU24" s="50"/>
      <c r="AV24" s="50"/>
      <c r="AW24" s="50"/>
      <c r="AX24" s="50"/>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43"/>
      <c r="FC24" s="43"/>
      <c r="FD24" s="43"/>
      <c r="FE24" s="43"/>
      <c r="FF24" s="43"/>
      <c r="FG24" s="35"/>
      <c r="FH24" s="35"/>
      <c r="FI24" s="3"/>
      <c r="FJ24" s="3"/>
    </row>
    <row r="25" spans="1:166" ht="24" customHeight="1" x14ac:dyDescent="0.25">
      <c r="A25" s="32"/>
      <c r="B25" s="32"/>
      <c r="C25" s="39"/>
      <c r="D25" s="39"/>
      <c r="E25" s="39"/>
      <c r="F25" s="39"/>
      <c r="G25" s="39"/>
      <c r="H25" s="39"/>
      <c r="I25" s="39"/>
      <c r="J25" s="39"/>
      <c r="K25" s="39"/>
      <c r="L25" s="49"/>
      <c r="M25" s="49"/>
      <c r="N25" s="49"/>
      <c r="O25" s="49"/>
      <c r="P25" s="3"/>
      <c r="Q25" s="3"/>
      <c r="R25" s="3"/>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3"/>
      <c r="EX25" s="3"/>
      <c r="EY25" s="3"/>
      <c r="EZ25" s="3"/>
      <c r="FA25" s="3"/>
      <c r="FB25" s="43"/>
      <c r="FC25" s="43"/>
      <c r="FD25" s="43"/>
      <c r="FE25" s="43"/>
      <c r="FF25" s="43"/>
      <c r="FG25" s="35"/>
      <c r="FH25" s="35"/>
      <c r="FI25" s="3"/>
      <c r="FJ25" s="3"/>
    </row>
    <row r="26" spans="1:166" ht="28.9" customHeight="1" x14ac:dyDescent="0.25">
      <c r="A26" s="32"/>
      <c r="B26" s="32"/>
      <c r="C26" s="39"/>
      <c r="D26" s="39"/>
      <c r="E26" s="39"/>
      <c r="F26" s="39"/>
      <c r="G26" s="39"/>
      <c r="H26" s="39"/>
      <c r="I26" s="39"/>
      <c r="J26" s="39"/>
      <c r="K26" s="39"/>
      <c r="L26" s="49"/>
      <c r="M26" s="49"/>
      <c r="N26" s="49"/>
      <c r="O26" s="49"/>
      <c r="P26" s="3"/>
      <c r="Q26" s="3"/>
      <c r="R26" s="3"/>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8"/>
      <c r="EX26" s="3"/>
      <c r="EY26" s="3"/>
      <c r="EZ26" s="3"/>
      <c r="FA26" s="3"/>
      <c r="FB26" s="43"/>
      <c r="FC26" s="43"/>
      <c r="FD26" s="43"/>
      <c r="FE26" s="43"/>
      <c r="FF26" s="43"/>
      <c r="FG26" s="35"/>
      <c r="FH26" s="35"/>
      <c r="FI26" s="3"/>
      <c r="FJ26" s="3"/>
    </row>
    <row r="27" spans="1:166" ht="28.9" customHeight="1" x14ac:dyDescent="0.25">
      <c r="A27" s="32"/>
      <c r="B27" s="32"/>
      <c r="C27" s="39"/>
      <c r="D27" s="39"/>
      <c r="E27" s="39"/>
      <c r="F27" s="39"/>
      <c r="G27" s="39"/>
      <c r="H27" s="39"/>
      <c r="I27" s="39"/>
      <c r="J27" s="39"/>
      <c r="K27" s="39"/>
      <c r="L27" s="49"/>
      <c r="M27" s="49"/>
      <c r="N27" s="49"/>
      <c r="O27" s="49"/>
      <c r="P27" s="3"/>
      <c r="Q27" s="3"/>
      <c r="R27" s="3"/>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3"/>
      <c r="FC27" s="43"/>
      <c r="FD27" s="43"/>
      <c r="FE27" s="43"/>
      <c r="FF27" s="43"/>
      <c r="FG27" s="35"/>
      <c r="FH27" s="35"/>
      <c r="FI27" s="3"/>
      <c r="FJ27" s="3"/>
    </row>
    <row r="28" spans="1:166" ht="28.9" customHeight="1" x14ac:dyDescent="0.25">
      <c r="A28" s="32"/>
      <c r="B28" s="32"/>
      <c r="C28" s="39"/>
      <c r="D28" s="39"/>
      <c r="E28" s="39"/>
      <c r="F28" s="39"/>
      <c r="G28" s="39"/>
      <c r="H28" s="39"/>
      <c r="I28" s="39"/>
      <c r="J28" s="39"/>
      <c r="K28" s="39"/>
      <c r="L28" s="49"/>
      <c r="M28" s="49"/>
      <c r="N28" s="49"/>
      <c r="O28" s="49"/>
      <c r="P28" s="3"/>
      <c r="Q28" s="3"/>
      <c r="R28" s="3"/>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3"/>
      <c r="FC28" s="43"/>
      <c r="FD28" s="43"/>
      <c r="FE28" s="43"/>
      <c r="FF28" s="43"/>
      <c r="FG28" s="35"/>
      <c r="FH28" s="35"/>
      <c r="FI28" s="3"/>
      <c r="FJ28" s="3"/>
    </row>
    <row r="29" spans="1:166" ht="28.9" customHeight="1" x14ac:dyDescent="0.25">
      <c r="A29" s="32"/>
      <c r="B29" s="32"/>
      <c r="C29" s="39"/>
      <c r="D29" s="39"/>
      <c r="E29" s="39"/>
      <c r="F29" s="39"/>
      <c r="G29" s="39"/>
      <c r="H29" s="39"/>
      <c r="I29" s="39"/>
      <c r="J29" s="39"/>
      <c r="K29" s="39"/>
      <c r="L29" s="49"/>
      <c r="M29" s="49"/>
      <c r="N29" s="49"/>
      <c r="O29" s="49"/>
      <c r="P29" s="3"/>
      <c r="Q29" s="3"/>
      <c r="R29" s="3"/>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3"/>
      <c r="FC29" s="43"/>
      <c r="FD29" s="43"/>
      <c r="FE29" s="43"/>
      <c r="FF29" s="43"/>
      <c r="FG29" s="35"/>
      <c r="FH29" s="35"/>
      <c r="FI29" s="3"/>
      <c r="FJ29" s="3"/>
    </row>
    <row r="30" spans="1:166" ht="28.9" customHeight="1" x14ac:dyDescent="0.25">
      <c r="A30" s="32"/>
      <c r="B30" s="32"/>
      <c r="C30" s="39"/>
      <c r="D30" s="39"/>
      <c r="E30" s="39"/>
      <c r="F30" s="39"/>
      <c r="G30" s="39"/>
      <c r="H30" s="39"/>
      <c r="I30" s="39"/>
      <c r="J30" s="39"/>
      <c r="K30" s="39"/>
      <c r="L30" s="49"/>
      <c r="M30" s="49"/>
      <c r="N30" s="49"/>
      <c r="O30" s="49"/>
      <c r="P30" s="3"/>
      <c r="Q30" s="3"/>
      <c r="R30" s="3"/>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3"/>
      <c r="FC30" s="43"/>
      <c r="FD30" s="43"/>
      <c r="FE30" s="43"/>
      <c r="FF30" s="43"/>
      <c r="FG30" s="35"/>
      <c r="FH30" s="35"/>
      <c r="FI30" s="3"/>
      <c r="FJ30" s="3"/>
    </row>
    <row r="31" spans="1:166" ht="28.9" customHeight="1" x14ac:dyDescent="0.25">
      <c r="A31" s="32"/>
      <c r="B31" s="32"/>
      <c r="C31" s="39"/>
      <c r="D31" s="39"/>
      <c r="E31" s="39"/>
      <c r="F31" s="39"/>
      <c r="G31" s="39"/>
      <c r="H31" s="39"/>
      <c r="I31" s="39"/>
      <c r="J31" s="39"/>
      <c r="K31" s="39"/>
      <c r="L31" s="49"/>
      <c r="M31" s="49"/>
      <c r="N31" s="49"/>
      <c r="O31" s="49"/>
      <c r="P31" s="3"/>
      <c r="Q31" s="3"/>
      <c r="R31" s="3"/>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3"/>
      <c r="FC31" s="43"/>
      <c r="FD31" s="43"/>
      <c r="FE31" s="43"/>
      <c r="FF31" s="43"/>
      <c r="FG31" s="35"/>
      <c r="FH31" s="35"/>
      <c r="FI31" s="3"/>
      <c r="FJ31" s="3"/>
    </row>
    <row r="32" spans="1:166" ht="28.9" customHeight="1" x14ac:dyDescent="0.25">
      <c r="A32" s="32"/>
      <c r="B32" s="32"/>
      <c r="C32" s="39"/>
      <c r="D32" s="39"/>
      <c r="E32" s="39"/>
      <c r="F32" s="39"/>
      <c r="G32" s="39"/>
      <c r="H32" s="39"/>
      <c r="I32" s="39"/>
      <c r="J32" s="39"/>
      <c r="K32" s="39"/>
      <c r="L32" s="49"/>
      <c r="M32" s="49"/>
      <c r="N32" s="49"/>
      <c r="O32" s="49"/>
      <c r="P32" s="3"/>
      <c r="Q32" s="3"/>
      <c r="R32" s="3"/>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3"/>
      <c r="FC32" s="43"/>
      <c r="FD32" s="43"/>
      <c r="FE32" s="43"/>
      <c r="FF32" s="43"/>
      <c r="FG32" s="35"/>
      <c r="FH32" s="35"/>
      <c r="FI32" s="3"/>
      <c r="FJ32" s="3"/>
    </row>
    <row r="33" spans="1:166" ht="28.9" customHeight="1" x14ac:dyDescent="0.25">
      <c r="A33" s="32"/>
      <c r="B33" s="32"/>
      <c r="C33" s="39"/>
      <c r="D33" s="39"/>
      <c r="E33" s="39"/>
      <c r="F33" s="39"/>
      <c r="G33" s="39"/>
      <c r="H33" s="39"/>
      <c r="I33" s="39"/>
      <c r="J33" s="39"/>
      <c r="K33" s="39"/>
      <c r="L33" s="49"/>
      <c r="M33" s="49"/>
      <c r="N33" s="49"/>
      <c r="O33" s="49"/>
      <c r="P33" s="3"/>
      <c r="Q33" s="3"/>
      <c r="R33" s="3"/>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3"/>
      <c r="FC33" s="43"/>
      <c r="FD33" s="43"/>
      <c r="FE33" s="43"/>
      <c r="FF33" s="43"/>
      <c r="FG33" s="35"/>
      <c r="FH33" s="35"/>
      <c r="FI33" s="3"/>
      <c r="FJ33" s="3"/>
    </row>
    <row r="34" spans="1:166" ht="28.9" customHeight="1" x14ac:dyDescent="0.25">
      <c r="A34" s="32"/>
      <c r="B34" s="32"/>
      <c r="C34" s="39"/>
      <c r="D34" s="39"/>
      <c r="E34" s="39"/>
      <c r="F34" s="39"/>
      <c r="G34" s="39"/>
      <c r="H34" s="39"/>
      <c r="I34" s="39"/>
      <c r="J34" s="39"/>
      <c r="K34" s="39"/>
      <c r="L34" s="49"/>
      <c r="M34" s="49"/>
      <c r="N34" s="49"/>
      <c r="O34" s="49"/>
      <c r="P34" s="3"/>
      <c r="Q34" s="3"/>
      <c r="R34" s="3"/>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3"/>
      <c r="FC34" s="43"/>
      <c r="FD34" s="43"/>
      <c r="FE34" s="43"/>
      <c r="FF34" s="43"/>
      <c r="FG34" s="35"/>
      <c r="FH34" s="35"/>
      <c r="FI34" s="3"/>
      <c r="FJ34" s="3"/>
    </row>
    <row r="35" spans="1:166" ht="28.9" customHeight="1" x14ac:dyDescent="0.25">
      <c r="A35" s="32"/>
      <c r="B35" s="32"/>
      <c r="C35" s="39"/>
      <c r="D35" s="39"/>
      <c r="E35" s="39"/>
      <c r="F35" s="39"/>
      <c r="G35" s="39"/>
      <c r="H35" s="39"/>
      <c r="I35" s="39"/>
      <c r="J35" s="39"/>
      <c r="K35" s="39"/>
      <c r="L35" s="49"/>
      <c r="M35" s="49"/>
      <c r="N35" s="49"/>
      <c r="O35" s="49"/>
      <c r="P35" s="3"/>
      <c r="Q35" s="3"/>
      <c r="R35" s="3"/>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3"/>
      <c r="FC35" s="43"/>
      <c r="FD35" s="43"/>
      <c r="FE35" s="43"/>
      <c r="FF35" s="43"/>
      <c r="FG35" s="35"/>
      <c r="FH35" s="35"/>
      <c r="FI35" s="3"/>
      <c r="FJ35" s="3"/>
    </row>
    <row r="36" spans="1:166" ht="28.9" customHeight="1" x14ac:dyDescent="0.25">
      <c r="A36" s="32"/>
      <c r="B36" s="32"/>
      <c r="C36" s="39"/>
      <c r="D36" s="39"/>
      <c r="E36" s="39"/>
      <c r="F36" s="39"/>
      <c r="G36" s="39"/>
      <c r="H36" s="39"/>
      <c r="I36" s="39"/>
      <c r="J36" s="39"/>
      <c r="K36" s="39"/>
      <c r="L36" s="49"/>
      <c r="M36" s="49"/>
      <c r="N36" s="49"/>
      <c r="O36" s="49"/>
      <c r="P36" s="3"/>
      <c r="Q36" s="3"/>
      <c r="R36" s="3"/>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3"/>
      <c r="FC36" s="43"/>
      <c r="FD36" s="43"/>
      <c r="FE36" s="43"/>
      <c r="FF36" s="43"/>
      <c r="FG36" s="35"/>
      <c r="FH36" s="35"/>
      <c r="FI36" s="3"/>
      <c r="FJ36" s="3"/>
    </row>
    <row r="37" spans="1:166" ht="28.9" customHeight="1" x14ac:dyDescent="0.25">
      <c r="A37" s="32"/>
      <c r="B37" s="32"/>
      <c r="C37" s="39"/>
      <c r="D37" s="39"/>
      <c r="E37" s="39"/>
      <c r="F37" s="39"/>
      <c r="G37" s="39"/>
      <c r="H37" s="39"/>
      <c r="I37" s="39"/>
      <c r="J37" s="39"/>
      <c r="K37" s="39"/>
      <c r="L37" s="49"/>
      <c r="M37" s="49"/>
      <c r="N37" s="49"/>
      <c r="O37" s="49"/>
      <c r="P37" s="3"/>
      <c r="Q37" s="3"/>
      <c r="R37" s="3"/>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3"/>
      <c r="FC37" s="43"/>
      <c r="FD37" s="43"/>
      <c r="FE37" s="43"/>
      <c r="FF37" s="43"/>
      <c r="FG37" s="35"/>
      <c r="FH37" s="35"/>
      <c r="FI37" s="3"/>
      <c r="FJ37" s="3"/>
    </row>
    <row r="38" spans="1:166" ht="28.9" customHeight="1" x14ac:dyDescent="0.25">
      <c r="A38" s="32"/>
      <c r="B38" s="32"/>
      <c r="C38" s="39"/>
      <c r="D38" s="39"/>
      <c r="E38" s="39"/>
      <c r="F38" s="39"/>
      <c r="G38" s="39"/>
      <c r="H38" s="39"/>
      <c r="I38" s="39"/>
      <c r="J38" s="39"/>
      <c r="K38" s="39"/>
      <c r="L38" s="49"/>
      <c r="M38" s="49"/>
      <c r="N38" s="49"/>
      <c r="O38" s="49"/>
      <c r="P38" s="3"/>
      <c r="Q38" s="3"/>
      <c r="R38" s="3"/>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3"/>
      <c r="FC38" s="43"/>
      <c r="FD38" s="43"/>
      <c r="FE38" s="43"/>
      <c r="FF38" s="43"/>
      <c r="FG38" s="35"/>
      <c r="FH38" s="35"/>
      <c r="FI38" s="3"/>
      <c r="FJ38" s="3"/>
    </row>
    <row r="39" spans="1:166" ht="28.9" customHeight="1" x14ac:dyDescent="0.25">
      <c r="A39" s="32"/>
      <c r="B39" s="32"/>
      <c r="C39" s="39"/>
      <c r="D39" s="39"/>
      <c r="E39" s="39"/>
      <c r="F39" s="39"/>
      <c r="G39" s="39"/>
      <c r="H39" s="39"/>
      <c r="I39" s="39"/>
      <c r="J39" s="39"/>
      <c r="K39" s="39"/>
      <c r="L39" s="49"/>
      <c r="M39" s="49"/>
      <c r="N39" s="49"/>
      <c r="O39" s="49"/>
      <c r="P39" s="3"/>
      <c r="Q39" s="3"/>
      <c r="R39" s="3"/>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3"/>
      <c r="FC39" s="43"/>
      <c r="FD39" s="43"/>
      <c r="FE39" s="43"/>
      <c r="FF39" s="43"/>
      <c r="FG39" s="35"/>
      <c r="FH39" s="35"/>
      <c r="FI39" s="3"/>
      <c r="FJ39" s="3"/>
    </row>
    <row r="40" spans="1:166" ht="28.9" customHeight="1" x14ac:dyDescent="0.25">
      <c r="A40" s="32"/>
      <c r="B40" s="32"/>
      <c r="C40" s="39"/>
      <c r="D40" s="39"/>
      <c r="E40" s="39"/>
      <c r="F40" s="39"/>
      <c r="G40" s="39"/>
      <c r="H40" s="39"/>
      <c r="I40" s="39"/>
      <c r="J40" s="39"/>
      <c r="K40" s="39"/>
      <c r="L40" s="49"/>
      <c r="M40" s="49"/>
      <c r="N40" s="49"/>
      <c r="O40" s="49"/>
      <c r="P40" s="3"/>
      <c r="Q40" s="3"/>
      <c r="R40" s="3"/>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3"/>
      <c r="FC40" s="43"/>
      <c r="FD40" s="43"/>
      <c r="FE40" s="43"/>
      <c r="FF40" s="43"/>
      <c r="FG40" s="35"/>
      <c r="FH40" s="35"/>
      <c r="FI40" s="3"/>
      <c r="FJ40" s="3"/>
    </row>
    <row r="41" spans="1:166" ht="28.9" customHeight="1" x14ac:dyDescent="0.25">
      <c r="A41" s="32"/>
      <c r="B41" s="32"/>
      <c r="C41" s="39"/>
      <c r="D41" s="39"/>
      <c r="E41" s="39"/>
      <c r="F41" s="39"/>
      <c r="G41" s="39"/>
      <c r="H41" s="39"/>
      <c r="I41" s="39"/>
      <c r="J41" s="39"/>
      <c r="K41" s="39"/>
      <c r="L41" s="49"/>
      <c r="M41" s="49"/>
      <c r="N41" s="49"/>
      <c r="O41" s="49"/>
      <c r="P41" s="3"/>
      <c r="Q41" s="3"/>
      <c r="R41" s="3"/>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3"/>
      <c r="FC41" s="43"/>
      <c r="FD41" s="43"/>
      <c r="FE41" s="43"/>
      <c r="FF41" s="43"/>
      <c r="FG41" s="35"/>
      <c r="FH41" s="35"/>
      <c r="FI41" s="3"/>
      <c r="FJ41" s="3"/>
    </row>
    <row r="42" spans="1:166" ht="28.9" customHeight="1" x14ac:dyDescent="0.25">
      <c r="A42" s="32"/>
      <c r="B42" s="32"/>
      <c r="C42" s="39"/>
      <c r="D42" s="39"/>
      <c r="E42" s="39"/>
      <c r="F42" s="39"/>
      <c r="G42" s="39"/>
      <c r="H42" s="39"/>
      <c r="I42" s="39"/>
      <c r="J42" s="39"/>
      <c r="K42" s="39"/>
      <c r="L42" s="49"/>
      <c r="M42" s="49"/>
      <c r="N42" s="49"/>
      <c r="O42" s="49"/>
      <c r="P42" s="3"/>
      <c r="Q42" s="3"/>
      <c r="R42" s="3"/>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3"/>
      <c r="FC42" s="43"/>
      <c r="FD42" s="43"/>
      <c r="FE42" s="43"/>
      <c r="FF42" s="43"/>
      <c r="FG42" s="35"/>
      <c r="FH42" s="35"/>
      <c r="FI42" s="3"/>
      <c r="FJ42" s="3"/>
    </row>
    <row r="43" spans="1:166" ht="28.9" customHeight="1" x14ac:dyDescent="0.25">
      <c r="A43" s="32"/>
      <c r="B43" s="32"/>
      <c r="C43" s="39"/>
      <c r="D43" s="39"/>
      <c r="E43" s="39"/>
      <c r="F43" s="39"/>
      <c r="G43" s="39"/>
      <c r="H43" s="39"/>
      <c r="I43" s="39"/>
      <c r="J43" s="39"/>
      <c r="K43" s="39"/>
      <c r="L43" s="49"/>
      <c r="M43" s="49"/>
      <c r="N43" s="49"/>
      <c r="O43" s="49"/>
      <c r="P43" s="3"/>
      <c r="Q43" s="3"/>
      <c r="R43" s="3"/>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3"/>
      <c r="FC43" s="43"/>
      <c r="FD43" s="43"/>
      <c r="FE43" s="43"/>
      <c r="FF43" s="43"/>
      <c r="FG43" s="35"/>
      <c r="FH43" s="35"/>
      <c r="FI43" s="3"/>
      <c r="FJ43" s="3"/>
    </row>
    <row r="44" spans="1:166" ht="28.9" customHeight="1" x14ac:dyDescent="0.25">
      <c r="A44" s="32"/>
      <c r="B44" s="32"/>
      <c r="C44" s="39"/>
      <c r="D44" s="39"/>
      <c r="E44" s="39"/>
      <c r="F44" s="39"/>
      <c r="G44" s="39"/>
      <c r="H44" s="39"/>
      <c r="I44" s="39"/>
      <c r="J44" s="39"/>
      <c r="K44" s="39"/>
      <c r="L44" s="49"/>
      <c r="M44" s="49"/>
      <c r="N44" s="49"/>
      <c r="O44" s="49"/>
      <c r="P44" s="3"/>
      <c r="Q44" s="3"/>
      <c r="R44" s="3"/>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3"/>
      <c r="FC44" s="43"/>
      <c r="FD44" s="43"/>
      <c r="FE44" s="43"/>
      <c r="FF44" s="43"/>
      <c r="FG44" s="35"/>
      <c r="FH44" s="35"/>
      <c r="FI44" s="3"/>
      <c r="FJ44" s="3"/>
    </row>
    <row r="45" spans="1:166" ht="28.9" customHeight="1" x14ac:dyDescent="0.25">
      <c r="A45" s="32"/>
      <c r="B45" s="32"/>
      <c r="C45" s="39"/>
      <c r="D45" s="39"/>
      <c r="E45" s="39"/>
      <c r="F45" s="39"/>
      <c r="G45" s="39"/>
      <c r="H45" s="39"/>
      <c r="I45" s="39"/>
      <c r="J45" s="39"/>
      <c r="K45" s="39"/>
      <c r="L45" s="49"/>
      <c r="M45" s="49"/>
      <c r="N45" s="49"/>
      <c r="O45" s="49"/>
      <c r="P45" s="3"/>
      <c r="Q45" s="3"/>
      <c r="R45" s="3"/>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3"/>
      <c r="FC45" s="43"/>
      <c r="FD45" s="43"/>
      <c r="FE45" s="43"/>
      <c r="FF45" s="43"/>
      <c r="FG45" s="35"/>
      <c r="FH45" s="35"/>
      <c r="FI45" s="3"/>
      <c r="FJ45" s="3"/>
    </row>
    <row r="46" spans="1:166" ht="28.9" customHeight="1" x14ac:dyDescent="0.25">
      <c r="A46" s="32"/>
      <c r="B46" s="32"/>
      <c r="C46" s="39"/>
      <c r="D46" s="39"/>
      <c r="E46" s="39"/>
      <c r="F46" s="39"/>
      <c r="G46" s="39"/>
      <c r="H46" s="39"/>
      <c r="I46" s="39"/>
      <c r="J46" s="39"/>
      <c r="K46" s="39"/>
      <c r="L46" s="49"/>
      <c r="M46" s="49"/>
      <c r="N46" s="49"/>
      <c r="O46" s="49"/>
      <c r="P46" s="3"/>
      <c r="Q46" s="3"/>
      <c r="R46" s="3"/>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3"/>
      <c r="FC46" s="43"/>
      <c r="FD46" s="43"/>
      <c r="FE46" s="43"/>
      <c r="FF46" s="43"/>
      <c r="FG46" s="35"/>
      <c r="FH46" s="35"/>
      <c r="FI46" s="3"/>
      <c r="FJ46" s="3"/>
    </row>
    <row r="47" spans="1:166" ht="28.9" customHeight="1" x14ac:dyDescent="0.25">
      <c r="A47" s="32"/>
      <c r="B47" s="32"/>
      <c r="C47" s="39"/>
      <c r="D47" s="39"/>
      <c r="E47" s="39"/>
      <c r="F47" s="39"/>
      <c r="G47" s="39"/>
      <c r="H47" s="39"/>
      <c r="I47" s="39"/>
      <c r="J47" s="39"/>
      <c r="K47" s="39"/>
      <c r="L47" s="49"/>
      <c r="M47" s="49"/>
      <c r="N47" s="49"/>
      <c r="O47" s="49"/>
      <c r="P47" s="3"/>
      <c r="Q47" s="3"/>
      <c r="R47" s="3"/>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3"/>
      <c r="FC47" s="43"/>
      <c r="FD47" s="43"/>
      <c r="FE47" s="43"/>
      <c r="FF47" s="43"/>
      <c r="FG47" s="35"/>
      <c r="FH47" s="35"/>
      <c r="FI47" s="3"/>
      <c r="FJ47" s="3"/>
    </row>
    <row r="48" spans="1:166" ht="28.9" customHeight="1" x14ac:dyDescent="0.25">
      <c r="A48" s="32"/>
      <c r="B48" s="32"/>
      <c r="C48" s="39"/>
      <c r="D48" s="39"/>
      <c r="E48" s="39"/>
      <c r="F48" s="39"/>
      <c r="G48" s="39"/>
      <c r="H48" s="39"/>
      <c r="I48" s="39"/>
      <c r="J48" s="39"/>
      <c r="K48" s="39"/>
      <c r="L48" s="49"/>
      <c r="M48" s="49"/>
      <c r="N48" s="49"/>
      <c r="O48" s="49"/>
      <c r="P48" s="3"/>
      <c r="Q48" s="3"/>
      <c r="R48" s="3"/>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3"/>
      <c r="FC48" s="43"/>
      <c r="FD48" s="43"/>
      <c r="FE48" s="43"/>
      <c r="FF48" s="43"/>
      <c r="FG48" s="35"/>
      <c r="FH48" s="35"/>
      <c r="FI48" s="3"/>
      <c r="FJ48" s="3"/>
    </row>
    <row r="49" spans="1:166" ht="28.9" customHeight="1" x14ac:dyDescent="0.25">
      <c r="A49" s="32"/>
      <c r="B49" s="32"/>
      <c r="C49" s="39"/>
      <c r="D49" s="39"/>
      <c r="E49" s="39"/>
      <c r="F49" s="39"/>
      <c r="G49" s="39"/>
      <c r="H49" s="39"/>
      <c r="I49" s="39"/>
      <c r="J49" s="39"/>
      <c r="K49" s="39"/>
      <c r="L49" s="49"/>
      <c r="M49" s="49"/>
      <c r="N49" s="49"/>
      <c r="O49" s="49"/>
      <c r="P49" s="3"/>
      <c r="Q49" s="3"/>
      <c r="R49" s="3"/>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3"/>
      <c r="FC49" s="43"/>
      <c r="FD49" s="43"/>
      <c r="FE49" s="43"/>
      <c r="FF49" s="43"/>
      <c r="FG49" s="35"/>
      <c r="FH49" s="35"/>
      <c r="FI49" s="3"/>
      <c r="FJ49" s="3"/>
    </row>
    <row r="50" spans="1:166" ht="28.9" customHeight="1" x14ac:dyDescent="0.25">
      <c r="A50" s="32"/>
      <c r="B50" s="32"/>
      <c r="C50" s="39"/>
      <c r="D50" s="39"/>
      <c r="E50" s="39"/>
      <c r="F50" s="39"/>
      <c r="G50" s="39"/>
      <c r="H50" s="39"/>
      <c r="I50" s="39"/>
      <c r="J50" s="39"/>
      <c r="K50" s="39"/>
      <c r="L50" s="49"/>
      <c r="M50" s="49"/>
      <c r="N50" s="49"/>
      <c r="O50" s="49"/>
      <c r="P50" s="3"/>
      <c r="Q50" s="3"/>
      <c r="R50" s="3"/>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3"/>
      <c r="FC50" s="43"/>
      <c r="FD50" s="43"/>
      <c r="FE50" s="43"/>
      <c r="FF50" s="43"/>
      <c r="FG50" s="35"/>
      <c r="FH50" s="35"/>
      <c r="FI50" s="3"/>
      <c r="FJ50" s="3"/>
    </row>
    <row r="51" spans="1:166" ht="28.9" customHeight="1" x14ac:dyDescent="0.25">
      <c r="A51" s="32"/>
      <c r="B51" s="32"/>
      <c r="C51" s="39"/>
      <c r="D51" s="39"/>
      <c r="E51" s="39"/>
      <c r="F51" s="39"/>
      <c r="G51" s="39"/>
      <c r="H51" s="39"/>
      <c r="I51" s="39"/>
      <c r="J51" s="39"/>
      <c r="K51" s="39"/>
      <c r="L51" s="49"/>
      <c r="M51" s="49"/>
      <c r="N51" s="49"/>
      <c r="O51" s="49"/>
      <c r="P51" s="3"/>
      <c r="Q51" s="3"/>
      <c r="R51" s="3"/>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3"/>
      <c r="FC51" s="43"/>
      <c r="FD51" s="43"/>
      <c r="FE51" s="43"/>
      <c r="FF51" s="43"/>
      <c r="FG51" s="35"/>
      <c r="FH51" s="35"/>
      <c r="FI51" s="3"/>
      <c r="FJ51" s="3"/>
    </row>
    <row r="52" spans="1:166" ht="28.9" customHeight="1" x14ac:dyDescent="0.25">
      <c r="A52" s="32"/>
      <c r="B52" s="32"/>
      <c r="C52" s="39"/>
      <c r="D52" s="39"/>
      <c r="E52" s="39"/>
      <c r="F52" s="39"/>
      <c r="G52" s="39"/>
      <c r="H52" s="39"/>
      <c r="I52" s="39"/>
      <c r="J52" s="39"/>
      <c r="K52" s="39"/>
      <c r="L52" s="49"/>
      <c r="M52" s="49"/>
      <c r="N52" s="49"/>
      <c r="O52" s="49"/>
      <c r="P52" s="3"/>
      <c r="Q52" s="3"/>
      <c r="R52" s="3"/>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3"/>
      <c r="FC52" s="43"/>
      <c r="FD52" s="43"/>
      <c r="FE52" s="43"/>
      <c r="FF52" s="43"/>
      <c r="FG52" s="35"/>
      <c r="FH52" s="35"/>
      <c r="FI52" s="3"/>
      <c r="FJ52" s="3"/>
    </row>
    <row r="53" spans="1:166" ht="28.9" customHeight="1" x14ac:dyDescent="0.25">
      <c r="A53" s="32"/>
      <c r="B53" s="32"/>
      <c r="C53" s="39"/>
      <c r="D53" s="39"/>
      <c r="E53" s="39"/>
      <c r="F53" s="39"/>
      <c r="G53" s="39"/>
      <c r="H53" s="39"/>
      <c r="I53" s="39"/>
      <c r="J53" s="39"/>
      <c r="K53" s="39"/>
      <c r="L53" s="49"/>
      <c r="M53" s="49"/>
      <c r="N53" s="49"/>
      <c r="O53" s="49"/>
      <c r="P53" s="3"/>
      <c r="Q53" s="3"/>
      <c r="R53" s="3"/>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3"/>
      <c r="FC53" s="43"/>
      <c r="FD53" s="43"/>
      <c r="FE53" s="43"/>
      <c r="FF53" s="43"/>
      <c r="FG53" s="35"/>
      <c r="FH53" s="35"/>
      <c r="FI53" s="3"/>
      <c r="FJ53" s="3"/>
    </row>
    <row r="54" spans="1:166" ht="28.9" customHeight="1" x14ac:dyDescent="0.25">
      <c r="A54" s="32"/>
      <c r="B54" s="32"/>
      <c r="C54" s="39"/>
      <c r="D54" s="39"/>
      <c r="E54" s="39"/>
      <c r="F54" s="39"/>
      <c r="G54" s="39"/>
      <c r="H54" s="39"/>
      <c r="I54" s="39"/>
      <c r="J54" s="39"/>
      <c r="K54" s="39"/>
      <c r="L54" s="49"/>
      <c r="M54" s="49"/>
      <c r="N54" s="49"/>
      <c r="O54" s="49"/>
      <c r="P54" s="3"/>
      <c r="Q54" s="3"/>
      <c r="R54" s="3"/>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3"/>
      <c r="FC54" s="43"/>
      <c r="FD54" s="43"/>
      <c r="FE54" s="43"/>
      <c r="FF54" s="43"/>
      <c r="FG54" s="35"/>
      <c r="FH54" s="35"/>
      <c r="FI54" s="3"/>
      <c r="FJ54" s="3"/>
    </row>
    <row r="55" spans="1:166" ht="28.9" customHeight="1" x14ac:dyDescent="0.25">
      <c r="A55" s="32"/>
      <c r="B55" s="32"/>
      <c r="C55" s="39"/>
      <c r="D55" s="39"/>
      <c r="E55" s="39"/>
      <c r="F55" s="39"/>
      <c r="G55" s="39"/>
      <c r="H55" s="39"/>
      <c r="I55" s="39"/>
      <c r="J55" s="39"/>
      <c r="K55" s="39"/>
      <c r="L55" s="49"/>
      <c r="M55" s="49"/>
      <c r="N55" s="49"/>
      <c r="O55" s="49"/>
      <c r="P55" s="3"/>
      <c r="Q55" s="3"/>
      <c r="R55" s="3"/>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3"/>
      <c r="FC55" s="43"/>
      <c r="FD55" s="43"/>
      <c r="FE55" s="43"/>
      <c r="FF55" s="43"/>
      <c r="FG55" s="35"/>
      <c r="FH55" s="35"/>
      <c r="FI55" s="3"/>
      <c r="FJ55" s="3"/>
    </row>
    <row r="56" spans="1:166" ht="28.9" customHeight="1" x14ac:dyDescent="0.25">
      <c r="A56" s="32"/>
      <c r="B56" s="32"/>
      <c r="C56" s="39"/>
      <c r="D56" s="39"/>
      <c r="E56" s="39"/>
      <c r="F56" s="39"/>
      <c r="G56" s="39"/>
      <c r="H56" s="39"/>
      <c r="I56" s="39"/>
      <c r="J56" s="39"/>
      <c r="K56" s="39"/>
      <c r="L56" s="49"/>
      <c r="M56" s="49"/>
      <c r="N56" s="49"/>
      <c r="O56" s="49"/>
      <c r="P56" s="3"/>
      <c r="Q56" s="3"/>
      <c r="R56" s="3"/>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3"/>
      <c r="FC56" s="43"/>
      <c r="FD56" s="43"/>
      <c r="FE56" s="43"/>
      <c r="FF56" s="43"/>
      <c r="FG56" s="35"/>
      <c r="FH56" s="35"/>
      <c r="FI56" s="3"/>
      <c r="FJ56" s="3"/>
    </row>
    <row r="57" spans="1:166" ht="28.9" customHeight="1" x14ac:dyDescent="0.25">
      <c r="A57" s="32"/>
      <c r="B57" s="32"/>
      <c r="C57" s="39"/>
      <c r="D57" s="39"/>
      <c r="E57" s="39"/>
      <c r="F57" s="39"/>
      <c r="G57" s="39"/>
      <c r="H57" s="39"/>
      <c r="I57" s="39"/>
      <c r="J57" s="39"/>
      <c r="K57" s="39"/>
      <c r="L57" s="49"/>
      <c r="M57" s="49"/>
      <c r="N57" s="49"/>
      <c r="O57" s="49"/>
      <c r="P57" s="3"/>
      <c r="Q57" s="3"/>
      <c r="R57" s="3"/>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3"/>
      <c r="FC57" s="43"/>
      <c r="FD57" s="43"/>
      <c r="FE57" s="43"/>
      <c r="FF57" s="43"/>
      <c r="FG57" s="35"/>
      <c r="FH57" s="35"/>
      <c r="FI57" s="3"/>
      <c r="FJ57" s="3"/>
    </row>
    <row r="58" spans="1:166" ht="28.9" customHeight="1" x14ac:dyDescent="0.25">
      <c r="A58" s="32"/>
      <c r="B58" s="32"/>
      <c r="C58" s="39"/>
      <c r="D58" s="39"/>
      <c r="E58" s="39"/>
      <c r="F58" s="39"/>
      <c r="G58" s="39"/>
      <c r="H58" s="39"/>
      <c r="I58" s="39"/>
      <c r="J58" s="39"/>
      <c r="K58" s="39"/>
      <c r="L58" s="49"/>
      <c r="M58" s="49"/>
      <c r="N58" s="49"/>
      <c r="O58" s="49"/>
      <c r="P58" s="3"/>
      <c r="Q58" s="3"/>
      <c r="R58" s="3"/>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3"/>
      <c r="FC58" s="43"/>
      <c r="FD58" s="43"/>
      <c r="FE58" s="43"/>
      <c r="FF58" s="43"/>
      <c r="FG58" s="35"/>
      <c r="FH58" s="35"/>
      <c r="FI58" s="3"/>
      <c r="FJ58" s="3"/>
    </row>
    <row r="59" spans="1:166" ht="28.9" customHeight="1" x14ac:dyDescent="0.25">
      <c r="A59" s="32"/>
      <c r="B59" s="32"/>
      <c r="C59" s="39"/>
      <c r="D59" s="39"/>
      <c r="E59" s="39"/>
      <c r="F59" s="39"/>
      <c r="G59" s="39"/>
      <c r="H59" s="39"/>
      <c r="I59" s="39"/>
      <c r="J59" s="39"/>
      <c r="K59" s="39"/>
      <c r="L59" s="49"/>
      <c r="M59" s="49"/>
      <c r="N59" s="49"/>
      <c r="O59" s="49"/>
      <c r="P59" s="3"/>
      <c r="Q59" s="3"/>
      <c r="R59" s="3"/>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3"/>
      <c r="FC59" s="43"/>
      <c r="FD59" s="43"/>
      <c r="FE59" s="43"/>
      <c r="FF59" s="43"/>
      <c r="FG59" s="35"/>
      <c r="FH59" s="35"/>
      <c r="FI59" s="3"/>
      <c r="FJ59" s="3"/>
    </row>
    <row r="60" spans="1:166" ht="28.9" customHeight="1" x14ac:dyDescent="0.25">
      <c r="A60" s="32"/>
      <c r="B60" s="32"/>
      <c r="C60" s="39"/>
      <c r="D60" s="39"/>
      <c r="E60" s="39"/>
      <c r="F60" s="39"/>
      <c r="G60" s="39"/>
      <c r="H60" s="39"/>
      <c r="I60" s="39"/>
      <c r="J60" s="39"/>
      <c r="K60" s="39"/>
      <c r="L60" s="49"/>
      <c r="M60" s="49"/>
      <c r="N60" s="49"/>
      <c r="O60" s="49"/>
      <c r="P60" s="3"/>
      <c r="Q60" s="3"/>
      <c r="R60" s="3"/>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3"/>
      <c r="FC60" s="43"/>
      <c r="FD60" s="43"/>
      <c r="FE60" s="43"/>
      <c r="FF60" s="43"/>
      <c r="FG60" s="35"/>
      <c r="FH60" s="35"/>
      <c r="FI60" s="3"/>
      <c r="FJ60" s="3"/>
    </row>
    <row r="61" spans="1:166" ht="28.9" customHeight="1" x14ac:dyDescent="0.25">
      <c r="A61" s="32"/>
      <c r="B61" s="32"/>
      <c r="C61" s="39"/>
      <c r="D61" s="39"/>
      <c r="E61" s="39"/>
      <c r="F61" s="39"/>
      <c r="G61" s="39"/>
      <c r="H61" s="39"/>
      <c r="I61" s="39"/>
      <c r="J61" s="39"/>
      <c r="K61" s="39"/>
      <c r="L61" s="49"/>
      <c r="M61" s="49"/>
      <c r="N61" s="49"/>
      <c r="O61" s="49"/>
      <c r="P61" s="3"/>
      <c r="Q61" s="3"/>
      <c r="R61" s="3"/>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3"/>
      <c r="FC61" s="43"/>
      <c r="FD61" s="43"/>
      <c r="FE61" s="43"/>
      <c r="FF61" s="43"/>
      <c r="FG61" s="35"/>
      <c r="FH61" s="35"/>
      <c r="FI61" s="3"/>
      <c r="FJ61" s="3"/>
    </row>
    <row r="62" spans="1:166" ht="28.9" customHeight="1" x14ac:dyDescent="0.25">
      <c r="A62" s="32"/>
      <c r="B62" s="32"/>
      <c r="C62" s="39"/>
      <c r="D62" s="39"/>
      <c r="E62" s="39"/>
      <c r="F62" s="39"/>
      <c r="G62" s="39"/>
      <c r="H62" s="39"/>
      <c r="I62" s="39"/>
      <c r="J62" s="39"/>
      <c r="K62" s="39"/>
      <c r="L62" s="49"/>
      <c r="M62" s="49"/>
      <c r="N62" s="49"/>
      <c r="O62" s="49"/>
      <c r="P62" s="3"/>
      <c r="Q62" s="3"/>
      <c r="R62" s="3"/>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3"/>
      <c r="FC62" s="43"/>
      <c r="FD62" s="43"/>
      <c r="FE62" s="43"/>
      <c r="FF62" s="43"/>
      <c r="FG62" s="35"/>
      <c r="FH62" s="35"/>
      <c r="FI62" s="3"/>
      <c r="FJ62" s="3"/>
    </row>
    <row r="63" spans="1:166" ht="28.9" customHeight="1" x14ac:dyDescent="0.25">
      <c r="A63" s="32"/>
      <c r="B63" s="32"/>
      <c r="C63" s="39"/>
      <c r="D63" s="39"/>
      <c r="E63" s="39"/>
      <c r="F63" s="39"/>
      <c r="G63" s="39"/>
      <c r="H63" s="39"/>
      <c r="I63" s="39"/>
      <c r="J63" s="39"/>
      <c r="K63" s="39"/>
      <c r="L63" s="49"/>
      <c r="M63" s="49"/>
      <c r="N63" s="49"/>
      <c r="O63" s="49"/>
      <c r="P63" s="3"/>
      <c r="Q63" s="3"/>
      <c r="R63" s="3"/>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3"/>
      <c r="FC63" s="43"/>
      <c r="FD63" s="43"/>
      <c r="FE63" s="43"/>
      <c r="FF63" s="43"/>
      <c r="FG63" s="35"/>
      <c r="FH63" s="35"/>
      <c r="FI63" s="3"/>
      <c r="FJ63" s="3"/>
    </row>
    <row r="64" spans="1:166" ht="28.9" customHeight="1" x14ac:dyDescent="0.25">
      <c r="A64" s="32"/>
      <c r="B64" s="32"/>
      <c r="C64" s="39"/>
      <c r="D64" s="39"/>
      <c r="E64" s="39"/>
      <c r="F64" s="39"/>
      <c r="G64" s="39"/>
      <c r="H64" s="39"/>
      <c r="I64" s="39"/>
      <c r="J64" s="39"/>
      <c r="K64" s="39"/>
      <c r="L64" s="49"/>
      <c r="M64" s="49"/>
      <c r="N64" s="49"/>
      <c r="O64" s="49"/>
      <c r="P64" s="3"/>
      <c r="Q64" s="3"/>
      <c r="R64" s="3"/>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3"/>
      <c r="FC64" s="43"/>
      <c r="FD64" s="43"/>
      <c r="FE64" s="43"/>
      <c r="FF64" s="43"/>
      <c r="FG64" s="35"/>
      <c r="FH64" s="35"/>
      <c r="FI64" s="3"/>
      <c r="FJ64" s="3"/>
    </row>
    <row r="65" spans="1:166" ht="28.9" customHeight="1" x14ac:dyDescent="0.25">
      <c r="A65" s="32"/>
      <c r="B65" s="32"/>
      <c r="C65" s="39"/>
      <c r="D65" s="39"/>
      <c r="E65" s="39"/>
      <c r="F65" s="39"/>
      <c r="G65" s="39"/>
      <c r="H65" s="39"/>
      <c r="I65" s="39"/>
      <c r="J65" s="39"/>
      <c r="K65" s="39"/>
      <c r="L65" s="49"/>
      <c r="M65" s="49"/>
      <c r="N65" s="49"/>
      <c r="O65" s="49"/>
      <c r="P65" s="3"/>
      <c r="Q65" s="3"/>
      <c r="R65" s="3"/>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3"/>
      <c r="FC65" s="43"/>
      <c r="FD65" s="43"/>
      <c r="FE65" s="43"/>
      <c r="FF65" s="43"/>
      <c r="FG65" s="35"/>
      <c r="FH65" s="35"/>
      <c r="FI65" s="3"/>
      <c r="FJ65" s="3"/>
    </row>
    <row r="66" spans="1:166" ht="28.9" customHeight="1" x14ac:dyDescent="0.25">
      <c r="A66" s="32"/>
      <c r="B66" s="32"/>
      <c r="C66" s="39"/>
      <c r="D66" s="39"/>
      <c r="E66" s="39"/>
      <c r="F66" s="39"/>
      <c r="G66" s="39"/>
      <c r="H66" s="39"/>
      <c r="I66" s="39"/>
      <c r="J66" s="39"/>
      <c r="K66" s="39"/>
      <c r="L66" s="49"/>
      <c r="M66" s="49"/>
      <c r="N66" s="49"/>
      <c r="O66" s="49"/>
      <c r="P66" s="3"/>
      <c r="Q66" s="3"/>
      <c r="R66" s="3"/>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3"/>
      <c r="FC66" s="43"/>
      <c r="FD66" s="43"/>
      <c r="FE66" s="43"/>
      <c r="FF66" s="43"/>
      <c r="FG66" s="35"/>
      <c r="FH66" s="35"/>
      <c r="FI66" s="3"/>
      <c r="FJ66" s="3"/>
    </row>
    <row r="67" spans="1:166" ht="28.9" customHeight="1" x14ac:dyDescent="0.25">
      <c r="A67" s="32"/>
      <c r="B67" s="32"/>
      <c r="C67" s="39"/>
      <c r="D67" s="39"/>
      <c r="E67" s="39"/>
      <c r="F67" s="39"/>
      <c r="G67" s="39"/>
      <c r="H67" s="39"/>
      <c r="I67" s="39"/>
      <c r="J67" s="39"/>
      <c r="K67" s="39"/>
      <c r="L67" s="49"/>
      <c r="M67" s="49"/>
      <c r="N67" s="49"/>
      <c r="O67" s="49"/>
      <c r="P67" s="3"/>
      <c r="Q67" s="3"/>
      <c r="R67" s="3"/>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3"/>
      <c r="FC67" s="43"/>
      <c r="FD67" s="43"/>
      <c r="FE67" s="43"/>
      <c r="FF67" s="43"/>
      <c r="FG67" s="35"/>
      <c r="FH67" s="35"/>
      <c r="FI67" s="3"/>
      <c r="FJ67" s="3"/>
    </row>
    <row r="68" spans="1:166" ht="28.9" customHeight="1" x14ac:dyDescent="0.25">
      <c r="A68" s="32"/>
      <c r="B68" s="32"/>
      <c r="C68" s="39"/>
      <c r="D68" s="39"/>
      <c r="E68" s="39"/>
      <c r="F68" s="39"/>
      <c r="G68" s="39"/>
      <c r="H68" s="39"/>
      <c r="I68" s="39"/>
      <c r="J68" s="39"/>
      <c r="K68" s="39"/>
      <c r="L68" s="49"/>
      <c r="M68" s="49"/>
      <c r="N68" s="49"/>
      <c r="O68" s="49"/>
      <c r="P68" s="3"/>
      <c r="Q68" s="3"/>
      <c r="R68" s="3"/>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3"/>
      <c r="FC68" s="43"/>
      <c r="FD68" s="43"/>
      <c r="FE68" s="43"/>
      <c r="FF68" s="43"/>
      <c r="FG68" s="35"/>
      <c r="FH68" s="35"/>
      <c r="FI68" s="3"/>
      <c r="FJ68" s="3"/>
    </row>
    <row r="69" spans="1:166" ht="28.9" customHeight="1" x14ac:dyDescent="0.25">
      <c r="A69" s="32"/>
      <c r="B69" s="32"/>
      <c r="C69" s="39"/>
      <c r="D69" s="39"/>
      <c r="E69" s="39"/>
      <c r="F69" s="39"/>
      <c r="G69" s="39"/>
      <c r="H69" s="39"/>
      <c r="I69" s="39"/>
      <c r="J69" s="39"/>
      <c r="K69" s="39"/>
      <c r="L69" s="49"/>
      <c r="M69" s="49"/>
      <c r="N69" s="49"/>
      <c r="O69" s="49"/>
      <c r="P69" s="3"/>
      <c r="Q69" s="3"/>
      <c r="R69" s="3"/>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3"/>
      <c r="FC69" s="43"/>
      <c r="FD69" s="43"/>
      <c r="FE69" s="43"/>
      <c r="FF69" s="43"/>
      <c r="FG69" s="35"/>
      <c r="FH69" s="35"/>
      <c r="FI69" s="3"/>
      <c r="FJ69" s="3"/>
    </row>
    <row r="70" spans="1:166" ht="28.9" customHeight="1" x14ac:dyDescent="0.25">
      <c r="A70" s="32"/>
      <c r="B70" s="32"/>
      <c r="C70" s="39"/>
      <c r="D70" s="39"/>
      <c r="E70" s="39"/>
      <c r="F70" s="39"/>
      <c r="G70" s="39"/>
      <c r="H70" s="39"/>
      <c r="I70" s="39"/>
      <c r="J70" s="39"/>
      <c r="K70" s="39"/>
      <c r="L70" s="49"/>
      <c r="M70" s="49"/>
      <c r="N70" s="49"/>
      <c r="O70" s="49"/>
      <c r="P70" s="3"/>
      <c r="Q70" s="3"/>
      <c r="R70" s="3"/>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3"/>
      <c r="FC70" s="43"/>
      <c r="FD70" s="43"/>
      <c r="FE70" s="43"/>
      <c r="FF70" s="43"/>
      <c r="FG70" s="35"/>
      <c r="FH70" s="35"/>
      <c r="FI70" s="3"/>
      <c r="FJ70" s="3"/>
    </row>
    <row r="71" spans="1:166" ht="28.9" customHeight="1" x14ac:dyDescent="0.25">
      <c r="A71" s="32"/>
      <c r="B71" s="32"/>
      <c r="C71" s="39"/>
      <c r="D71" s="39"/>
      <c r="E71" s="39"/>
      <c r="F71" s="39"/>
      <c r="G71" s="39"/>
      <c r="H71" s="39"/>
      <c r="I71" s="39"/>
      <c r="J71" s="39"/>
      <c r="K71" s="39"/>
      <c r="L71" s="49"/>
      <c r="M71" s="49"/>
      <c r="N71" s="49"/>
      <c r="O71" s="49"/>
      <c r="P71" s="3"/>
      <c r="Q71" s="3"/>
      <c r="R71" s="3"/>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3"/>
      <c r="FC71" s="43"/>
      <c r="FD71" s="43"/>
      <c r="FE71" s="43"/>
      <c r="FF71" s="43"/>
      <c r="FG71" s="35"/>
      <c r="FH71" s="35"/>
      <c r="FI71" s="3"/>
      <c r="FJ71" s="3"/>
    </row>
    <row r="72" spans="1:166" ht="28.9" customHeight="1" x14ac:dyDescent="0.25">
      <c r="A72" s="32"/>
      <c r="B72" s="32"/>
      <c r="C72" s="39"/>
      <c r="D72" s="39"/>
      <c r="E72" s="39"/>
      <c r="F72" s="39"/>
      <c r="G72" s="39"/>
      <c r="H72" s="39"/>
      <c r="I72" s="39"/>
      <c r="J72" s="39"/>
      <c r="K72" s="39"/>
      <c r="L72" s="49"/>
      <c r="M72" s="49"/>
      <c r="N72" s="49"/>
      <c r="O72" s="49"/>
      <c r="P72" s="3"/>
      <c r="Q72" s="3"/>
      <c r="R72" s="3"/>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3"/>
      <c r="FC72" s="43"/>
      <c r="FD72" s="43"/>
      <c r="FE72" s="43"/>
      <c r="FF72" s="43"/>
      <c r="FG72" s="35"/>
      <c r="FH72" s="35"/>
      <c r="FI72" s="3"/>
      <c r="FJ72" s="3"/>
    </row>
    <row r="73" spans="1:166" ht="28.9" customHeight="1" x14ac:dyDescent="0.25">
      <c r="A73" s="32"/>
      <c r="B73" s="32"/>
      <c r="C73" s="39"/>
      <c r="D73" s="39"/>
      <c r="E73" s="39"/>
      <c r="F73" s="39"/>
      <c r="G73" s="39"/>
      <c r="H73" s="39"/>
      <c r="I73" s="39"/>
      <c r="J73" s="39"/>
      <c r="K73" s="39"/>
      <c r="L73" s="49"/>
      <c r="M73" s="49"/>
      <c r="N73" s="49"/>
      <c r="O73" s="49"/>
      <c r="P73" s="3"/>
      <c r="Q73" s="3"/>
      <c r="R73" s="3"/>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3"/>
      <c r="FC73" s="43"/>
      <c r="FD73" s="43"/>
      <c r="FE73" s="43"/>
      <c r="FF73" s="43"/>
      <c r="FG73" s="35"/>
      <c r="FH73" s="35"/>
      <c r="FI73" s="3"/>
      <c r="FJ73" s="3"/>
    </row>
    <row r="74" spans="1:166" ht="28.9" customHeight="1" x14ac:dyDescent="0.25">
      <c r="A74" s="32"/>
      <c r="B74" s="32"/>
      <c r="C74" s="39"/>
      <c r="D74" s="39"/>
      <c r="E74" s="39"/>
      <c r="F74" s="39"/>
      <c r="G74" s="39"/>
      <c r="H74" s="39"/>
      <c r="I74" s="39"/>
      <c r="J74" s="39"/>
      <c r="K74" s="39"/>
      <c r="L74" s="49"/>
      <c r="M74" s="49"/>
      <c r="N74" s="49"/>
      <c r="O74" s="49"/>
      <c r="P74" s="3"/>
      <c r="Q74" s="3"/>
      <c r="R74" s="3"/>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3"/>
      <c r="FC74" s="43"/>
      <c r="FD74" s="43"/>
      <c r="FE74" s="43"/>
      <c r="FF74" s="43"/>
      <c r="FG74" s="35"/>
      <c r="FH74" s="35"/>
      <c r="FI74" s="3"/>
      <c r="FJ74" s="3"/>
    </row>
    <row r="75" spans="1:166" ht="28.9" customHeight="1" x14ac:dyDescent="0.25">
      <c r="A75" s="32"/>
      <c r="B75" s="32"/>
      <c r="C75" s="39"/>
      <c r="D75" s="39"/>
      <c r="E75" s="39"/>
      <c r="F75" s="39"/>
      <c r="G75" s="39"/>
      <c r="H75" s="39"/>
      <c r="I75" s="39"/>
      <c r="J75" s="39"/>
      <c r="K75" s="39"/>
      <c r="L75" s="49"/>
      <c r="M75" s="49"/>
      <c r="N75" s="49"/>
      <c r="O75" s="49"/>
      <c r="P75" s="3"/>
      <c r="Q75" s="3"/>
      <c r="R75" s="3"/>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3"/>
      <c r="FC75" s="43"/>
      <c r="FD75" s="43"/>
      <c r="FE75" s="43"/>
      <c r="FF75" s="43"/>
      <c r="FG75" s="35"/>
      <c r="FH75" s="35"/>
      <c r="FI75" s="3"/>
      <c r="FJ75" s="3"/>
    </row>
    <row r="76" spans="1:166" ht="28.9" customHeight="1" x14ac:dyDescent="0.25">
      <c r="A76" s="32"/>
      <c r="B76" s="32"/>
      <c r="C76" s="39"/>
      <c r="D76" s="39"/>
      <c r="E76" s="39"/>
      <c r="F76" s="39"/>
      <c r="G76" s="39"/>
      <c r="H76" s="39"/>
      <c r="I76" s="39"/>
      <c r="J76" s="39"/>
      <c r="K76" s="39"/>
      <c r="L76" s="49"/>
      <c r="M76" s="49"/>
      <c r="N76" s="49"/>
      <c r="O76" s="49"/>
      <c r="P76" s="3"/>
      <c r="Q76" s="3"/>
      <c r="R76" s="3"/>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3"/>
      <c r="FC76" s="43"/>
      <c r="FD76" s="43"/>
      <c r="FE76" s="43"/>
      <c r="FF76" s="43"/>
      <c r="FG76" s="35"/>
      <c r="FH76" s="35"/>
      <c r="FI76" s="3"/>
      <c r="FJ76" s="3"/>
    </row>
    <row r="77" spans="1:166" ht="28.9" customHeight="1" x14ac:dyDescent="0.25">
      <c r="A77" s="32"/>
      <c r="B77" s="32"/>
      <c r="C77" s="39"/>
      <c r="D77" s="39"/>
      <c r="E77" s="39"/>
      <c r="F77" s="39"/>
      <c r="G77" s="39"/>
      <c r="H77" s="39"/>
      <c r="I77" s="39"/>
      <c r="J77" s="39"/>
      <c r="K77" s="39"/>
      <c r="L77" s="49"/>
      <c r="M77" s="49"/>
      <c r="N77" s="49"/>
      <c r="O77" s="49"/>
      <c r="P77" s="3"/>
      <c r="Q77" s="3"/>
      <c r="R77" s="3"/>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3"/>
      <c r="FC77" s="43"/>
      <c r="FD77" s="43"/>
      <c r="FE77" s="43"/>
      <c r="FF77" s="43"/>
      <c r="FG77" s="35"/>
      <c r="FH77" s="35"/>
      <c r="FI77" s="3"/>
      <c r="FJ77" s="3"/>
    </row>
    <row r="78" spans="1:166" ht="28.9" customHeight="1" x14ac:dyDescent="0.25">
      <c r="A78" s="32"/>
      <c r="B78" s="32"/>
      <c r="C78" s="39"/>
      <c r="D78" s="39"/>
      <c r="E78" s="39"/>
      <c r="F78" s="39"/>
      <c r="G78" s="39"/>
      <c r="H78" s="39"/>
      <c r="I78" s="39"/>
      <c r="J78" s="39"/>
      <c r="K78" s="39"/>
      <c r="L78" s="49"/>
      <c r="M78" s="49"/>
      <c r="N78" s="49"/>
      <c r="O78" s="49"/>
      <c r="P78" s="3"/>
      <c r="Q78" s="3"/>
      <c r="R78" s="3"/>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3"/>
      <c r="FC78" s="43"/>
      <c r="FD78" s="43"/>
      <c r="FE78" s="43"/>
      <c r="FF78" s="43"/>
      <c r="FG78" s="35"/>
      <c r="FH78" s="35"/>
      <c r="FI78" s="3"/>
      <c r="FJ78" s="3"/>
    </row>
    <row r="79" spans="1:166" ht="28.9" customHeight="1" x14ac:dyDescent="0.25">
      <c r="A79" s="32"/>
      <c r="B79" s="32"/>
      <c r="C79" s="39"/>
      <c r="D79" s="39"/>
      <c r="E79" s="39"/>
      <c r="F79" s="39"/>
      <c r="G79" s="39"/>
      <c r="H79" s="39"/>
      <c r="I79" s="39"/>
      <c r="J79" s="39"/>
      <c r="K79" s="39"/>
      <c r="L79" s="49"/>
      <c r="M79" s="49"/>
      <c r="N79" s="49"/>
      <c r="O79" s="49"/>
      <c r="P79" s="3"/>
      <c r="Q79" s="3"/>
      <c r="R79" s="3"/>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3"/>
      <c r="FC79" s="43"/>
      <c r="FD79" s="43"/>
      <c r="FE79" s="43"/>
      <c r="FF79" s="43"/>
      <c r="FG79" s="35"/>
      <c r="FH79" s="35"/>
      <c r="FI79" s="3"/>
      <c r="FJ79" s="3"/>
    </row>
    <row r="80" spans="1:166" ht="28.9" customHeight="1" x14ac:dyDescent="0.25">
      <c r="A80" s="32"/>
      <c r="B80" s="32"/>
      <c r="C80" s="39"/>
      <c r="D80" s="39"/>
      <c r="E80" s="39"/>
      <c r="F80" s="39"/>
      <c r="G80" s="39"/>
      <c r="H80" s="39"/>
      <c r="I80" s="39"/>
      <c r="J80" s="39"/>
      <c r="K80" s="39"/>
      <c r="L80" s="49"/>
      <c r="M80" s="49"/>
      <c r="N80" s="49"/>
      <c r="O80" s="49"/>
      <c r="P80" s="3"/>
      <c r="Q80" s="3"/>
      <c r="R80" s="3"/>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3"/>
      <c r="FC80" s="43"/>
      <c r="FD80" s="43"/>
      <c r="FE80" s="43"/>
      <c r="FF80" s="43"/>
      <c r="FG80" s="35"/>
      <c r="FH80" s="35"/>
      <c r="FI80" s="3"/>
      <c r="FJ80" s="3"/>
    </row>
    <row r="81" spans="1:166" ht="28.9" customHeight="1" x14ac:dyDescent="0.25">
      <c r="A81" s="32"/>
      <c r="B81" s="32"/>
      <c r="C81" s="39"/>
      <c r="D81" s="39"/>
      <c r="E81" s="39"/>
      <c r="F81" s="39"/>
      <c r="G81" s="39"/>
      <c r="H81" s="39"/>
      <c r="I81" s="39"/>
      <c r="J81" s="39"/>
      <c r="K81" s="39"/>
      <c r="L81" s="49"/>
      <c r="M81" s="49"/>
      <c r="N81" s="49"/>
      <c r="O81" s="49"/>
      <c r="P81" s="3"/>
      <c r="Q81" s="3"/>
      <c r="R81" s="3"/>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3"/>
      <c r="FC81" s="43"/>
      <c r="FD81" s="43"/>
      <c r="FE81" s="43"/>
      <c r="FF81" s="43"/>
      <c r="FG81" s="35"/>
      <c r="FH81" s="35"/>
      <c r="FI81" s="3"/>
      <c r="FJ81" s="3"/>
    </row>
    <row r="82" spans="1:166" ht="28.9" customHeight="1" x14ac:dyDescent="0.25">
      <c r="A82" s="32"/>
      <c r="B82" s="32"/>
      <c r="C82" s="39"/>
      <c r="D82" s="39"/>
      <c r="E82" s="39"/>
      <c r="F82" s="39"/>
      <c r="G82" s="39"/>
      <c r="H82" s="39"/>
      <c r="I82" s="39"/>
      <c r="J82" s="39"/>
      <c r="K82" s="39"/>
      <c r="L82" s="49"/>
      <c r="M82" s="49"/>
      <c r="N82" s="49"/>
      <c r="O82" s="49"/>
      <c r="P82" s="3"/>
      <c r="Q82" s="3"/>
      <c r="R82" s="3"/>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3"/>
      <c r="FC82" s="43"/>
      <c r="FD82" s="43"/>
      <c r="FE82" s="43"/>
      <c r="FF82" s="43"/>
      <c r="FG82" s="35"/>
      <c r="FH82" s="35"/>
      <c r="FI82" s="3"/>
      <c r="FJ82" s="3"/>
    </row>
    <row r="83" spans="1:166" ht="28.9" customHeight="1" x14ac:dyDescent="0.25">
      <c r="A83" s="32"/>
      <c r="B83" s="32"/>
      <c r="C83" s="39"/>
      <c r="D83" s="39"/>
      <c r="E83" s="39"/>
      <c r="F83" s="39"/>
      <c r="G83" s="39"/>
      <c r="H83" s="39"/>
      <c r="I83" s="39"/>
      <c r="J83" s="39"/>
      <c r="K83" s="39"/>
      <c r="L83" s="49"/>
      <c r="M83" s="49"/>
      <c r="N83" s="49"/>
      <c r="O83" s="49"/>
      <c r="P83" s="3"/>
      <c r="Q83" s="3"/>
      <c r="R83" s="3"/>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3"/>
      <c r="FC83" s="43"/>
      <c r="FD83" s="43"/>
      <c r="FE83" s="43"/>
      <c r="FF83" s="43"/>
      <c r="FG83" s="35"/>
      <c r="FH83" s="35"/>
      <c r="FI83" s="3"/>
      <c r="FJ83" s="3"/>
    </row>
    <row r="84" spans="1:166" ht="28.9" customHeight="1" x14ac:dyDescent="0.25">
      <c r="A84" s="32"/>
      <c r="B84" s="32"/>
      <c r="C84" s="39"/>
      <c r="D84" s="39"/>
      <c r="E84" s="39"/>
      <c r="F84" s="39"/>
      <c r="G84" s="39"/>
      <c r="H84" s="39"/>
      <c r="I84" s="39"/>
      <c r="J84" s="39"/>
      <c r="K84" s="39"/>
      <c r="L84" s="49"/>
      <c r="M84" s="49"/>
      <c r="N84" s="49"/>
      <c r="O84" s="49"/>
      <c r="P84" s="3"/>
      <c r="Q84" s="3"/>
      <c r="R84" s="3"/>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3"/>
      <c r="FC84" s="43"/>
      <c r="FD84" s="43"/>
      <c r="FE84" s="43"/>
      <c r="FF84" s="43"/>
      <c r="FG84" s="35"/>
      <c r="FH84" s="35"/>
      <c r="FI84" s="3"/>
      <c r="FJ84" s="3"/>
    </row>
    <row r="85" spans="1:166" ht="28.9" customHeight="1" x14ac:dyDescent="0.25">
      <c r="A85" s="32"/>
      <c r="B85" s="32"/>
      <c r="C85" s="39"/>
      <c r="D85" s="39"/>
      <c r="E85" s="39"/>
      <c r="F85" s="39"/>
      <c r="G85" s="39"/>
      <c r="H85" s="39"/>
      <c r="I85" s="39"/>
      <c r="J85" s="39"/>
      <c r="K85" s="39"/>
      <c r="L85" s="49"/>
      <c r="M85" s="49"/>
      <c r="N85" s="49"/>
      <c r="O85" s="49"/>
      <c r="P85" s="3"/>
      <c r="Q85" s="3"/>
      <c r="R85" s="3"/>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3"/>
      <c r="FC85" s="43"/>
      <c r="FD85" s="43"/>
      <c r="FE85" s="43"/>
      <c r="FF85" s="43"/>
      <c r="FG85" s="35"/>
      <c r="FH85" s="35"/>
      <c r="FI85" s="3"/>
      <c r="FJ85" s="3"/>
    </row>
    <row r="86" spans="1:166" ht="28.9" customHeight="1" x14ac:dyDescent="0.25">
      <c r="A86" s="32"/>
      <c r="B86" s="32"/>
      <c r="C86" s="39"/>
      <c r="D86" s="39"/>
      <c r="E86" s="39"/>
      <c r="F86" s="39"/>
      <c r="G86" s="39"/>
      <c r="H86" s="39"/>
      <c r="I86" s="39"/>
      <c r="J86" s="39"/>
      <c r="K86" s="39"/>
      <c r="L86" s="49"/>
      <c r="M86" s="49"/>
      <c r="N86" s="49"/>
      <c r="O86" s="49"/>
      <c r="P86" s="3"/>
      <c r="Q86" s="3"/>
      <c r="R86" s="3"/>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3"/>
      <c r="FC86" s="43"/>
      <c r="FD86" s="43"/>
      <c r="FE86" s="43"/>
      <c r="FF86" s="43"/>
      <c r="FG86" s="35"/>
      <c r="FH86" s="35"/>
      <c r="FI86" s="3"/>
      <c r="FJ86" s="3"/>
    </row>
    <row r="87" spans="1:166" ht="28.9" customHeight="1" x14ac:dyDescent="0.25">
      <c r="A87" s="32"/>
      <c r="B87" s="32"/>
      <c r="C87" s="39"/>
      <c r="D87" s="39"/>
      <c r="E87" s="39"/>
      <c r="F87" s="39"/>
      <c r="G87" s="39"/>
      <c r="H87" s="39"/>
      <c r="I87" s="39"/>
      <c r="J87" s="39"/>
      <c r="K87" s="39"/>
      <c r="L87" s="49"/>
      <c r="M87" s="49"/>
      <c r="N87" s="49"/>
      <c r="O87" s="49"/>
      <c r="P87" s="3"/>
      <c r="Q87" s="3"/>
      <c r="R87" s="3"/>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3"/>
      <c r="FC87" s="43"/>
      <c r="FD87" s="43"/>
      <c r="FE87" s="43"/>
      <c r="FF87" s="43"/>
      <c r="FG87" s="35"/>
      <c r="FH87" s="35"/>
      <c r="FI87" s="3"/>
      <c r="FJ87" s="3"/>
    </row>
    <row r="88" spans="1:166" ht="28.9" customHeight="1" x14ac:dyDescent="0.25">
      <c r="A88" s="32"/>
      <c r="B88" s="32"/>
      <c r="C88" s="39"/>
      <c r="D88" s="39"/>
      <c r="E88" s="39"/>
      <c r="F88" s="39"/>
      <c r="G88" s="39"/>
      <c r="H88" s="39"/>
      <c r="I88" s="39"/>
      <c r="J88" s="39"/>
      <c r="K88" s="39"/>
      <c r="L88" s="49"/>
      <c r="M88" s="49"/>
      <c r="N88" s="49"/>
      <c r="O88" s="49"/>
      <c r="P88" s="3"/>
      <c r="Q88" s="3"/>
      <c r="R88" s="3"/>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3"/>
      <c r="FC88" s="43"/>
      <c r="FD88" s="43"/>
      <c r="FE88" s="43"/>
      <c r="FF88" s="43"/>
      <c r="FG88" s="35"/>
      <c r="FH88" s="35"/>
      <c r="FI88" s="3"/>
      <c r="FJ88" s="3"/>
    </row>
    <row r="89" spans="1:166" ht="28.9" customHeight="1" x14ac:dyDescent="0.25">
      <c r="A89" s="32"/>
      <c r="B89" s="32"/>
      <c r="C89" s="39"/>
      <c r="D89" s="39"/>
      <c r="E89" s="39"/>
      <c r="F89" s="39"/>
      <c r="G89" s="39"/>
      <c r="H89" s="39"/>
      <c r="I89" s="39"/>
      <c r="J89" s="39"/>
      <c r="K89" s="39"/>
      <c r="L89" s="49"/>
      <c r="M89" s="49"/>
      <c r="N89" s="49"/>
      <c r="O89" s="49"/>
      <c r="P89" s="3"/>
      <c r="Q89" s="3"/>
      <c r="R89" s="3"/>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3"/>
      <c r="FC89" s="43"/>
      <c r="FD89" s="43"/>
      <c r="FE89" s="43"/>
      <c r="FF89" s="43"/>
      <c r="FG89" s="35"/>
      <c r="FH89" s="35"/>
      <c r="FI89" s="3"/>
      <c r="FJ89" s="3"/>
    </row>
    <row r="90" spans="1:166" ht="28.9" customHeight="1" x14ac:dyDescent="0.25">
      <c r="A90" s="32"/>
      <c r="B90" s="32"/>
      <c r="C90" s="39"/>
      <c r="D90" s="39"/>
      <c r="E90" s="39"/>
      <c r="F90" s="39"/>
      <c r="G90" s="39"/>
      <c r="H90" s="39"/>
      <c r="I90" s="39"/>
      <c r="J90" s="39"/>
      <c r="K90" s="39"/>
      <c r="L90" s="49"/>
      <c r="M90" s="49"/>
      <c r="N90" s="49"/>
      <c r="O90" s="49"/>
      <c r="P90" s="3"/>
      <c r="Q90" s="3"/>
      <c r="R90" s="3"/>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3"/>
      <c r="FC90" s="43"/>
      <c r="FD90" s="43"/>
      <c r="FE90" s="43"/>
      <c r="FF90" s="43"/>
      <c r="FG90" s="35"/>
      <c r="FH90" s="35"/>
      <c r="FI90" s="3"/>
      <c r="FJ90" s="3"/>
    </row>
    <row r="91" spans="1:166" ht="28.9" customHeight="1" x14ac:dyDescent="0.25">
      <c r="A91" s="32"/>
      <c r="B91" s="32"/>
      <c r="C91" s="39"/>
      <c r="D91" s="39"/>
      <c r="E91" s="39"/>
      <c r="F91" s="39"/>
      <c r="G91" s="39"/>
      <c r="H91" s="39"/>
      <c r="I91" s="39"/>
      <c r="J91" s="39"/>
      <c r="K91" s="39"/>
      <c r="L91" s="49"/>
      <c r="M91" s="49"/>
      <c r="N91" s="49"/>
      <c r="O91" s="49"/>
      <c r="P91" s="3"/>
      <c r="Q91" s="3"/>
      <c r="R91" s="3"/>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3"/>
      <c r="FC91" s="43"/>
      <c r="FD91" s="43"/>
      <c r="FE91" s="43"/>
      <c r="FF91" s="43"/>
      <c r="FG91" s="35"/>
      <c r="FH91" s="35"/>
      <c r="FI91" s="3"/>
      <c r="FJ91" s="3"/>
    </row>
    <row r="92" spans="1:166" ht="28.9" customHeight="1" x14ac:dyDescent="0.25">
      <c r="A92" s="32"/>
      <c r="B92" s="32"/>
      <c r="C92" s="39"/>
      <c r="D92" s="39"/>
      <c r="E92" s="39"/>
      <c r="F92" s="39"/>
      <c r="G92" s="39"/>
      <c r="H92" s="39"/>
      <c r="I92" s="39"/>
      <c r="J92" s="39"/>
      <c r="K92" s="39"/>
      <c r="L92" s="49"/>
      <c r="M92" s="49"/>
      <c r="N92" s="49"/>
      <c r="O92" s="49"/>
      <c r="P92" s="3"/>
      <c r="Q92" s="3"/>
      <c r="R92" s="3"/>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3"/>
      <c r="FC92" s="43"/>
      <c r="FD92" s="43"/>
      <c r="FE92" s="43"/>
      <c r="FF92" s="43"/>
      <c r="FG92" s="35"/>
      <c r="FH92" s="35"/>
      <c r="FI92" s="3"/>
      <c r="FJ92" s="3"/>
    </row>
    <row r="93" spans="1:166" ht="28.9" customHeight="1" x14ac:dyDescent="0.25">
      <c r="A93" s="32"/>
      <c r="B93" s="32"/>
      <c r="C93" s="39"/>
      <c r="D93" s="39"/>
      <c r="E93" s="39"/>
      <c r="F93" s="39"/>
      <c r="G93" s="39"/>
      <c r="H93" s="39"/>
      <c r="I93" s="39"/>
      <c r="J93" s="39"/>
      <c r="K93" s="39"/>
      <c r="L93" s="49"/>
      <c r="M93" s="49"/>
      <c r="N93" s="49"/>
      <c r="O93" s="49"/>
      <c r="P93" s="3"/>
      <c r="Q93" s="3"/>
      <c r="R93" s="3"/>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3"/>
      <c r="FC93" s="43"/>
      <c r="FD93" s="43"/>
      <c r="FE93" s="43"/>
      <c r="FF93" s="43"/>
      <c r="FG93" s="35"/>
      <c r="FH93" s="35"/>
      <c r="FI93" s="3"/>
      <c r="FJ93" s="3"/>
    </row>
    <row r="94" spans="1:166" ht="28.9" customHeight="1" x14ac:dyDescent="0.25">
      <c r="A94" s="32"/>
      <c r="B94" s="32"/>
      <c r="C94" s="39"/>
      <c r="D94" s="39"/>
      <c r="E94" s="39"/>
      <c r="F94" s="39"/>
      <c r="G94" s="39"/>
      <c r="H94" s="39"/>
      <c r="I94" s="39"/>
      <c r="J94" s="39"/>
      <c r="K94" s="39"/>
      <c r="L94" s="49"/>
      <c r="M94" s="49"/>
      <c r="N94" s="49"/>
      <c r="O94" s="49"/>
      <c r="P94" s="3"/>
      <c r="Q94" s="3"/>
      <c r="R94" s="3"/>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3"/>
      <c r="FC94" s="43"/>
      <c r="FD94" s="43"/>
      <c r="FE94" s="43"/>
      <c r="FF94" s="43"/>
      <c r="FG94" s="35"/>
      <c r="FH94" s="35"/>
      <c r="FI94" s="3"/>
      <c r="FJ94" s="3"/>
    </row>
    <row r="95" spans="1:166" ht="28.9" customHeight="1" x14ac:dyDescent="0.25">
      <c r="A95" s="32"/>
      <c r="B95" s="32"/>
      <c r="C95" s="39"/>
      <c r="D95" s="39"/>
      <c r="E95" s="39"/>
      <c r="F95" s="39"/>
      <c r="G95" s="39"/>
      <c r="H95" s="39"/>
      <c r="I95" s="39"/>
      <c r="J95" s="39"/>
      <c r="K95" s="39"/>
      <c r="L95" s="49"/>
      <c r="M95" s="49"/>
      <c r="N95" s="49"/>
      <c r="O95" s="49"/>
      <c r="P95" s="3"/>
      <c r="Q95" s="3"/>
      <c r="R95" s="3"/>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3"/>
      <c r="FC95" s="43"/>
      <c r="FD95" s="43"/>
      <c r="FE95" s="43"/>
      <c r="FF95" s="43"/>
      <c r="FG95" s="35"/>
      <c r="FH95" s="35"/>
      <c r="FI95" s="3"/>
      <c r="FJ95" s="3"/>
    </row>
    <row r="96" spans="1:166" ht="28.9" customHeight="1" x14ac:dyDescent="0.25">
      <c r="A96" s="32"/>
      <c r="B96" s="32"/>
      <c r="C96" s="39"/>
      <c r="D96" s="39"/>
      <c r="E96" s="39"/>
      <c r="F96" s="39"/>
      <c r="G96" s="39"/>
      <c r="H96" s="39"/>
      <c r="I96" s="39"/>
      <c r="J96" s="39"/>
      <c r="K96" s="39"/>
      <c r="L96" s="49"/>
      <c r="M96" s="49"/>
      <c r="N96" s="49"/>
      <c r="O96" s="49"/>
      <c r="P96" s="3"/>
      <c r="Q96" s="3"/>
      <c r="R96" s="3"/>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3"/>
      <c r="FC96" s="43"/>
      <c r="FD96" s="43"/>
      <c r="FE96" s="43"/>
      <c r="FF96" s="43"/>
      <c r="FG96" s="35"/>
      <c r="FH96" s="35"/>
      <c r="FI96" s="3"/>
      <c r="FJ96" s="3"/>
    </row>
    <row r="97" spans="1:166" ht="28.9" customHeight="1" x14ac:dyDescent="0.25">
      <c r="A97" s="32"/>
      <c r="B97" s="32"/>
      <c r="C97" s="39"/>
      <c r="D97" s="39"/>
      <c r="E97" s="39"/>
      <c r="F97" s="39"/>
      <c r="G97" s="39"/>
      <c r="H97" s="39"/>
      <c r="I97" s="39"/>
      <c r="J97" s="39"/>
      <c r="K97" s="39"/>
      <c r="L97" s="49"/>
      <c r="M97" s="49"/>
      <c r="N97" s="49"/>
      <c r="O97" s="49"/>
      <c r="P97" s="3"/>
      <c r="Q97" s="3"/>
      <c r="R97" s="3"/>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3"/>
      <c r="FC97" s="43"/>
      <c r="FD97" s="43"/>
      <c r="FE97" s="43"/>
      <c r="FF97" s="43"/>
      <c r="FG97" s="35"/>
      <c r="FH97" s="35"/>
      <c r="FI97" s="3"/>
      <c r="FJ97" s="3"/>
    </row>
    <row r="98" spans="1:166" ht="28.9" customHeight="1" x14ac:dyDescent="0.25">
      <c r="A98" s="32"/>
      <c r="B98" s="32"/>
      <c r="C98" s="39"/>
      <c r="D98" s="39"/>
      <c r="E98" s="39"/>
      <c r="F98" s="39"/>
      <c r="G98" s="39"/>
      <c r="H98" s="39"/>
      <c r="I98" s="39"/>
      <c r="J98" s="39"/>
      <c r="K98" s="39"/>
      <c r="L98" s="49"/>
      <c r="M98" s="49"/>
      <c r="N98" s="49"/>
      <c r="O98" s="49"/>
      <c r="P98" s="3"/>
      <c r="Q98" s="3"/>
      <c r="R98" s="3"/>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3"/>
      <c r="FC98" s="43"/>
      <c r="FD98" s="43"/>
      <c r="FE98" s="43"/>
      <c r="FF98" s="43"/>
      <c r="FG98" s="35"/>
      <c r="FH98" s="35"/>
      <c r="FI98" s="3"/>
      <c r="FJ98" s="3"/>
    </row>
    <row r="99" spans="1:166" ht="28.9" customHeight="1" x14ac:dyDescent="0.25">
      <c r="A99" s="32"/>
      <c r="B99" s="32"/>
      <c r="C99" s="39"/>
      <c r="D99" s="39"/>
      <c r="E99" s="39"/>
      <c r="F99" s="39"/>
      <c r="G99" s="39"/>
      <c r="H99" s="39"/>
      <c r="I99" s="39"/>
      <c r="J99" s="39"/>
      <c r="K99" s="39"/>
      <c r="L99" s="49"/>
      <c r="M99" s="49"/>
      <c r="N99" s="49"/>
      <c r="O99" s="49"/>
      <c r="P99" s="3"/>
      <c r="Q99" s="3"/>
      <c r="R99" s="3"/>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3"/>
      <c r="FC99" s="43"/>
      <c r="FD99" s="43"/>
      <c r="FE99" s="43"/>
      <c r="FF99" s="43"/>
      <c r="FG99" s="35"/>
      <c r="FH99" s="35"/>
      <c r="FI99" s="3"/>
      <c r="FJ99" s="3"/>
    </row>
    <row r="100" spans="1:166" ht="28.9" customHeight="1" x14ac:dyDescent="0.25">
      <c r="A100" s="32"/>
      <c r="B100" s="32"/>
      <c r="C100" s="39"/>
      <c r="D100" s="39"/>
      <c r="E100" s="39"/>
      <c r="F100" s="39"/>
      <c r="G100" s="39"/>
      <c r="H100" s="39"/>
      <c r="I100" s="39"/>
      <c r="J100" s="39"/>
      <c r="K100" s="39"/>
      <c r="L100" s="49"/>
      <c r="M100" s="49"/>
      <c r="N100" s="49"/>
      <c r="O100" s="49"/>
      <c r="P100" s="3"/>
      <c r="Q100" s="3"/>
      <c r="R100" s="3"/>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3"/>
      <c r="FC100" s="43"/>
      <c r="FD100" s="43"/>
      <c r="FE100" s="43"/>
      <c r="FF100" s="43"/>
      <c r="FG100" s="35"/>
      <c r="FH100" s="35"/>
      <c r="FI100" s="3"/>
      <c r="FJ100" s="3"/>
    </row>
    <row r="101" spans="1:166" ht="28.9" customHeight="1" x14ac:dyDescent="0.25">
      <c r="A101" s="32"/>
      <c r="B101" s="32"/>
      <c r="C101" s="39"/>
      <c r="D101" s="39"/>
      <c r="E101" s="39"/>
      <c r="F101" s="39"/>
      <c r="G101" s="39"/>
      <c r="H101" s="39"/>
      <c r="I101" s="39"/>
      <c r="J101" s="39"/>
      <c r="K101" s="39"/>
      <c r="L101" s="49"/>
      <c r="M101" s="49"/>
      <c r="N101" s="49"/>
      <c r="O101" s="49"/>
      <c r="P101" s="3"/>
      <c r="Q101" s="3"/>
      <c r="R101" s="3"/>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3"/>
      <c r="FC101" s="43"/>
      <c r="FD101" s="43"/>
      <c r="FE101" s="43"/>
      <c r="FF101" s="43"/>
      <c r="FG101" s="35"/>
      <c r="FH101" s="35"/>
      <c r="FI101" s="3"/>
      <c r="FJ101" s="3"/>
    </row>
    <row r="102" spans="1:166" ht="28.9" customHeight="1" x14ac:dyDescent="0.25">
      <c r="A102" s="32"/>
      <c r="B102" s="32"/>
      <c r="C102" s="39"/>
      <c r="D102" s="39"/>
      <c r="E102" s="39"/>
      <c r="F102" s="39"/>
      <c r="G102" s="39"/>
      <c r="H102" s="39"/>
      <c r="I102" s="39"/>
      <c r="J102" s="39"/>
      <c r="K102" s="39"/>
      <c r="L102" s="49"/>
      <c r="M102" s="49"/>
      <c r="N102" s="49"/>
      <c r="O102" s="49"/>
      <c r="P102" s="3"/>
      <c r="Q102" s="3"/>
      <c r="R102" s="3"/>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3"/>
      <c r="FC102" s="43"/>
      <c r="FD102" s="43"/>
      <c r="FE102" s="43"/>
      <c r="FF102" s="43"/>
      <c r="FG102" s="35"/>
      <c r="FH102" s="35"/>
      <c r="FI102" s="3"/>
      <c r="FJ102" s="3"/>
    </row>
    <row r="103" spans="1:166" ht="28.9" customHeight="1" x14ac:dyDescent="0.25">
      <c r="A103" s="32"/>
      <c r="B103" s="32"/>
      <c r="C103" s="39"/>
      <c r="D103" s="39"/>
      <c r="E103" s="39"/>
      <c r="F103" s="39"/>
      <c r="G103" s="39"/>
      <c r="H103" s="39"/>
      <c r="I103" s="39"/>
      <c r="J103" s="39"/>
      <c r="K103" s="39"/>
      <c r="L103" s="49"/>
      <c r="M103" s="49"/>
      <c r="N103" s="49"/>
      <c r="O103" s="49"/>
      <c r="P103" s="3"/>
      <c r="Q103" s="3"/>
      <c r="R103" s="3"/>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3"/>
      <c r="FC103" s="43"/>
      <c r="FD103" s="43"/>
      <c r="FE103" s="43"/>
      <c r="FF103" s="43"/>
      <c r="FG103" s="35"/>
      <c r="FH103" s="35"/>
      <c r="FI103" s="3"/>
      <c r="FJ103" s="3"/>
    </row>
    <row r="104" spans="1:166" ht="28.9" customHeight="1" x14ac:dyDescent="0.25">
      <c r="A104" s="32"/>
      <c r="B104" s="32"/>
      <c r="C104" s="39"/>
      <c r="D104" s="39"/>
      <c r="E104" s="39"/>
      <c r="F104" s="39"/>
      <c r="G104" s="39"/>
      <c r="H104" s="39"/>
      <c r="I104" s="39"/>
      <c r="J104" s="39"/>
      <c r="K104" s="39"/>
      <c r="L104" s="49"/>
      <c r="M104" s="49"/>
      <c r="N104" s="49"/>
      <c r="O104" s="49"/>
      <c r="P104" s="3"/>
      <c r="Q104" s="3"/>
      <c r="R104" s="3"/>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3"/>
      <c r="FC104" s="43"/>
      <c r="FD104" s="43"/>
      <c r="FE104" s="43"/>
      <c r="FF104" s="43"/>
      <c r="FG104" s="35"/>
      <c r="FH104" s="35"/>
      <c r="FI104" s="3"/>
      <c r="FJ104" s="3"/>
    </row>
    <row r="105" spans="1:166" ht="28.9" customHeight="1" x14ac:dyDescent="0.25">
      <c r="A105" s="32"/>
      <c r="B105" s="32"/>
      <c r="C105" s="39"/>
      <c r="D105" s="39"/>
      <c r="E105" s="39"/>
      <c r="F105" s="39"/>
      <c r="G105" s="39"/>
      <c r="H105" s="39"/>
      <c r="I105" s="39"/>
      <c r="J105" s="39"/>
      <c r="K105" s="39"/>
      <c r="L105" s="49"/>
      <c r="M105" s="49"/>
      <c r="N105" s="49"/>
      <c r="O105" s="49"/>
      <c r="P105" s="3"/>
      <c r="Q105" s="3"/>
      <c r="R105" s="3"/>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3"/>
      <c r="FC105" s="43"/>
      <c r="FD105" s="43"/>
      <c r="FE105" s="43"/>
      <c r="FF105" s="43"/>
      <c r="FG105" s="35"/>
      <c r="FH105" s="35"/>
      <c r="FI105" s="3"/>
      <c r="FJ105" s="3"/>
    </row>
    <row r="106" spans="1:166" ht="28.9" customHeight="1" x14ac:dyDescent="0.25">
      <c r="A106" s="32"/>
      <c r="B106" s="32"/>
      <c r="C106" s="39"/>
      <c r="D106" s="39"/>
      <c r="E106" s="39"/>
      <c r="F106" s="39"/>
      <c r="G106" s="39"/>
      <c r="H106" s="39"/>
      <c r="I106" s="39"/>
      <c r="J106" s="39"/>
      <c r="K106" s="39"/>
      <c r="L106" s="49"/>
      <c r="M106" s="49"/>
      <c r="N106" s="49"/>
      <c r="O106" s="49"/>
      <c r="P106" s="3"/>
      <c r="Q106" s="3"/>
      <c r="R106" s="3"/>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3"/>
      <c r="FC106" s="43"/>
      <c r="FD106" s="43"/>
      <c r="FE106" s="43"/>
      <c r="FF106" s="43"/>
      <c r="FG106" s="35"/>
      <c r="FH106" s="35"/>
      <c r="FI106" s="3"/>
      <c r="FJ106" s="3"/>
    </row>
    <row r="107" spans="1:166" ht="28.9" customHeight="1" x14ac:dyDescent="0.25">
      <c r="A107" s="32"/>
      <c r="B107" s="32"/>
      <c r="C107" s="39"/>
      <c r="D107" s="39"/>
      <c r="E107" s="39"/>
      <c r="F107" s="39"/>
      <c r="G107" s="39"/>
      <c r="H107" s="39"/>
      <c r="I107" s="39"/>
      <c r="J107" s="39"/>
      <c r="K107" s="39"/>
      <c r="L107" s="49"/>
      <c r="M107" s="49"/>
      <c r="N107" s="49"/>
      <c r="O107" s="49"/>
      <c r="P107" s="3"/>
      <c r="Q107" s="3"/>
      <c r="R107" s="3"/>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3"/>
      <c r="FC107" s="43"/>
      <c r="FD107" s="43"/>
      <c r="FE107" s="43"/>
      <c r="FF107" s="43"/>
      <c r="FG107" s="35"/>
      <c r="FH107" s="35"/>
      <c r="FI107" s="3"/>
      <c r="FJ107" s="3"/>
    </row>
    <row r="108" spans="1:166" ht="28.9" customHeight="1" x14ac:dyDescent="0.25">
      <c r="A108" s="32"/>
      <c r="B108" s="32"/>
      <c r="C108" s="39"/>
      <c r="D108" s="39"/>
      <c r="E108" s="39"/>
      <c r="F108" s="39"/>
      <c r="G108" s="39"/>
      <c r="H108" s="39"/>
      <c r="I108" s="39"/>
      <c r="J108" s="39"/>
      <c r="K108" s="39"/>
      <c r="L108" s="49"/>
      <c r="M108" s="49"/>
      <c r="N108" s="49"/>
      <c r="O108" s="49"/>
      <c r="P108" s="3"/>
      <c r="Q108" s="3"/>
      <c r="R108" s="3"/>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3"/>
      <c r="FC108" s="43"/>
      <c r="FD108" s="43"/>
      <c r="FE108" s="43"/>
      <c r="FF108" s="43"/>
      <c r="FG108" s="35"/>
      <c r="FH108" s="35"/>
      <c r="FI108" s="3"/>
      <c r="FJ108" s="3"/>
    </row>
    <row r="109" spans="1:166" ht="28.9" customHeight="1" x14ac:dyDescent="0.25">
      <c r="A109" s="32"/>
      <c r="B109" s="32"/>
      <c r="C109" s="39"/>
      <c r="D109" s="39"/>
      <c r="E109" s="39"/>
      <c r="F109" s="39"/>
      <c r="G109" s="39"/>
      <c r="H109" s="39"/>
      <c r="I109" s="39"/>
      <c r="J109" s="39"/>
      <c r="K109" s="39"/>
      <c r="L109" s="49"/>
      <c r="M109" s="49"/>
      <c r="N109" s="49"/>
      <c r="O109" s="49"/>
      <c r="P109" s="3"/>
      <c r="Q109" s="3"/>
      <c r="R109" s="3"/>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3"/>
      <c r="FC109" s="43"/>
      <c r="FD109" s="43"/>
      <c r="FE109" s="43"/>
      <c r="FF109" s="43"/>
      <c r="FG109" s="35"/>
      <c r="FH109" s="35"/>
      <c r="FI109" s="3"/>
      <c r="FJ109" s="3"/>
    </row>
    <row r="110" spans="1:166" ht="28.9" customHeight="1" x14ac:dyDescent="0.25">
      <c r="A110" s="32"/>
      <c r="B110" s="32"/>
      <c r="C110" s="39"/>
      <c r="D110" s="39"/>
      <c r="E110" s="39"/>
      <c r="F110" s="39"/>
      <c r="G110" s="39"/>
      <c r="H110" s="39"/>
      <c r="I110" s="39"/>
      <c r="J110" s="39"/>
      <c r="K110" s="39"/>
      <c r="L110" s="49"/>
      <c r="M110" s="49"/>
      <c r="N110" s="49"/>
      <c r="O110" s="49"/>
      <c r="P110" s="3"/>
      <c r="Q110" s="3"/>
      <c r="R110" s="3"/>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3"/>
      <c r="FC110" s="43"/>
      <c r="FD110" s="43"/>
      <c r="FE110" s="43"/>
      <c r="FF110" s="43"/>
      <c r="FG110" s="35"/>
      <c r="FH110" s="35"/>
      <c r="FI110" s="3"/>
      <c r="FJ110" s="3"/>
    </row>
    <row r="111" spans="1:166" ht="65.25" x14ac:dyDescent="0.65">
      <c r="A111" s="32"/>
      <c r="B111" s="32"/>
      <c r="C111" s="39"/>
      <c r="D111" s="39"/>
      <c r="E111" s="39"/>
      <c r="F111" s="39"/>
      <c r="G111" s="39"/>
      <c r="H111" s="39"/>
      <c r="I111" s="39"/>
      <c r="J111" s="39"/>
      <c r="K111" s="39"/>
      <c r="L111" s="49"/>
      <c r="M111" s="49"/>
      <c r="N111" s="49"/>
      <c r="O111" s="49"/>
      <c r="P111" s="3"/>
      <c r="Q111" s="3"/>
      <c r="R111" s="3"/>
      <c r="S111" s="11"/>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3"/>
      <c r="FC111" s="43"/>
      <c r="FD111" s="43"/>
      <c r="FE111" s="43"/>
      <c r="FF111" s="43"/>
      <c r="FG111" s="35"/>
      <c r="FH111" s="35"/>
      <c r="FI111" s="3"/>
      <c r="FJ111" s="3"/>
    </row>
    <row r="112" spans="1:166" ht="65.25" x14ac:dyDescent="0.65">
      <c r="A112" s="32"/>
      <c r="B112" s="32"/>
      <c r="C112" s="39"/>
      <c r="D112" s="39"/>
      <c r="E112" s="39"/>
      <c r="F112" s="39"/>
      <c r="G112" s="39"/>
      <c r="H112" s="39"/>
      <c r="I112" s="39"/>
      <c r="J112" s="39"/>
      <c r="K112" s="39"/>
      <c r="L112" s="49"/>
      <c r="M112" s="49"/>
      <c r="N112" s="49"/>
      <c r="O112" s="49"/>
      <c r="P112" s="3"/>
      <c r="Q112" s="3"/>
      <c r="R112" s="3"/>
      <c r="S112" s="11">
        <v>1</v>
      </c>
      <c r="T112" s="47">
        <v>2</v>
      </c>
      <c r="U112" s="47">
        <v>3</v>
      </c>
      <c r="V112" s="47">
        <v>4</v>
      </c>
      <c r="W112" s="47">
        <v>5</v>
      </c>
      <c r="X112" s="47">
        <v>6</v>
      </c>
      <c r="Y112" s="47">
        <v>7</v>
      </c>
      <c r="Z112" s="47">
        <v>8</v>
      </c>
      <c r="AA112" s="47">
        <v>9</v>
      </c>
      <c r="AB112" s="47">
        <v>10</v>
      </c>
      <c r="AC112" s="47">
        <v>11</v>
      </c>
      <c r="AD112" s="47">
        <v>12</v>
      </c>
      <c r="AE112" s="47">
        <v>13</v>
      </c>
      <c r="AF112" s="47">
        <v>14</v>
      </c>
      <c r="AG112" s="47">
        <v>15</v>
      </c>
      <c r="AH112" s="47">
        <v>16</v>
      </c>
      <c r="AI112" s="47">
        <v>17</v>
      </c>
      <c r="AJ112" s="47">
        <v>18</v>
      </c>
      <c r="AK112" s="47">
        <v>19</v>
      </c>
      <c r="AL112" s="47">
        <v>20</v>
      </c>
      <c r="AM112" s="47">
        <v>21</v>
      </c>
      <c r="AN112" s="47">
        <v>22</v>
      </c>
      <c r="AO112" s="47">
        <v>23</v>
      </c>
      <c r="AP112" s="47">
        <v>24</v>
      </c>
      <c r="AQ112" s="47">
        <v>25</v>
      </c>
      <c r="AR112" s="47">
        <v>26</v>
      </c>
      <c r="AS112" s="47">
        <v>27</v>
      </c>
      <c r="AT112" s="47">
        <v>28</v>
      </c>
      <c r="AU112" s="47">
        <v>29</v>
      </c>
      <c r="AV112" s="47">
        <v>30</v>
      </c>
      <c r="AW112" s="47">
        <v>31</v>
      </c>
      <c r="AX112" s="47">
        <v>32</v>
      </c>
      <c r="AY112" s="47">
        <v>33</v>
      </c>
      <c r="AZ112" s="47">
        <v>34</v>
      </c>
      <c r="BA112" s="47">
        <v>35</v>
      </c>
      <c r="BB112" s="47">
        <v>36</v>
      </c>
      <c r="BC112" s="47">
        <v>37</v>
      </c>
      <c r="BD112" s="47">
        <v>38</v>
      </c>
      <c r="BE112" s="47">
        <v>39</v>
      </c>
      <c r="BF112" s="47">
        <v>40</v>
      </c>
      <c r="BG112" s="47">
        <v>41</v>
      </c>
      <c r="BH112" s="47">
        <v>42</v>
      </c>
      <c r="BI112" s="47">
        <v>43</v>
      </c>
      <c r="BJ112" s="47">
        <v>44</v>
      </c>
      <c r="BK112" s="47">
        <v>45</v>
      </c>
      <c r="BL112" s="47">
        <v>46</v>
      </c>
      <c r="BM112" s="47">
        <v>47</v>
      </c>
      <c r="BN112" s="47">
        <v>48</v>
      </c>
      <c r="BO112" s="47">
        <v>49</v>
      </c>
      <c r="BP112" s="47">
        <v>50</v>
      </c>
      <c r="BQ112" s="47">
        <v>51</v>
      </c>
      <c r="BR112" s="47">
        <v>52</v>
      </c>
      <c r="BS112" s="47">
        <v>53</v>
      </c>
      <c r="BT112" s="47">
        <v>54</v>
      </c>
      <c r="BU112" s="47">
        <v>55</v>
      </c>
      <c r="BV112" s="47">
        <v>56</v>
      </c>
      <c r="BW112" s="47">
        <v>57</v>
      </c>
      <c r="BX112" s="47">
        <v>58</v>
      </c>
      <c r="BY112" s="47">
        <v>59</v>
      </c>
      <c r="BZ112" s="47">
        <v>60</v>
      </c>
      <c r="CA112" s="47">
        <v>61</v>
      </c>
      <c r="CB112" s="47">
        <v>62</v>
      </c>
      <c r="CC112" s="47">
        <v>63</v>
      </c>
      <c r="CD112" s="47">
        <v>64</v>
      </c>
      <c r="CE112" s="47">
        <v>65</v>
      </c>
      <c r="CF112" s="47">
        <v>66</v>
      </c>
      <c r="CG112" s="47">
        <v>67</v>
      </c>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3"/>
      <c r="FC112" s="43"/>
      <c r="FD112" s="43"/>
      <c r="FE112" s="43"/>
      <c r="FF112" s="43"/>
      <c r="FG112" s="35"/>
      <c r="FH112" s="35"/>
      <c r="FI112" s="3"/>
      <c r="FJ112" s="3"/>
    </row>
    <row r="113" spans="1:166" ht="40.9" customHeight="1" x14ac:dyDescent="0.65">
      <c r="A113" s="32"/>
      <c r="B113" s="32"/>
      <c r="C113" s="39"/>
      <c r="D113" s="39"/>
      <c r="E113" s="39"/>
      <c r="F113" s="39"/>
      <c r="G113" s="39"/>
      <c r="H113" s="39"/>
      <c r="I113" s="39"/>
      <c r="J113" s="39"/>
      <c r="K113" s="39"/>
      <c r="L113" s="49"/>
      <c r="M113" s="49"/>
      <c r="N113" s="49"/>
      <c r="O113" s="49"/>
      <c r="P113" s="3"/>
      <c r="Q113" s="3"/>
      <c r="R113" s="3"/>
      <c r="S113" s="11"/>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3"/>
      <c r="FC113" s="43"/>
      <c r="FD113" s="43"/>
      <c r="FE113" s="43"/>
      <c r="FF113" s="43"/>
      <c r="FG113" s="35"/>
      <c r="FH113" s="35"/>
      <c r="FI113" s="3"/>
      <c r="FJ113" s="3"/>
    </row>
    <row r="114" spans="1:166" ht="42" x14ac:dyDescent="0.65">
      <c r="A114" s="32"/>
      <c r="B114" s="32"/>
      <c r="C114" s="39"/>
      <c r="D114" s="39"/>
      <c r="E114" s="39"/>
      <c r="F114" s="39"/>
      <c r="G114" s="39"/>
      <c r="H114" s="39"/>
      <c r="I114" s="39"/>
      <c r="J114" s="39"/>
      <c r="K114" s="39"/>
      <c r="L114" s="39"/>
      <c r="M114" s="39"/>
      <c r="N114" s="39"/>
      <c r="O114" s="43"/>
      <c r="P114" s="3"/>
      <c r="Q114" s="3"/>
      <c r="R114" s="3"/>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4"/>
      <c r="EH114" s="14"/>
      <c r="EI114" s="14"/>
      <c r="EJ114" s="14"/>
      <c r="EK114" s="14"/>
      <c r="EL114" s="14"/>
      <c r="EM114" s="14"/>
      <c r="EN114" s="14"/>
      <c r="EO114" s="14"/>
      <c r="EP114" s="14"/>
      <c r="EQ114" s="14"/>
      <c r="ER114" s="14"/>
      <c r="ES114" s="14"/>
      <c r="ET114" s="14"/>
      <c r="EU114" s="14"/>
      <c r="EV114" s="14"/>
      <c r="EW114" s="14"/>
      <c r="EX114" s="3"/>
      <c r="EY114" s="3"/>
      <c r="EZ114" s="3"/>
      <c r="FA114" s="3"/>
      <c r="FB114" s="43"/>
      <c r="FC114" s="43"/>
      <c r="FD114" s="43"/>
      <c r="FE114" s="43"/>
      <c r="FF114" s="43"/>
      <c r="FG114" s="35"/>
      <c r="FH114" s="35"/>
      <c r="FI114" s="3"/>
      <c r="FJ114" s="3"/>
    </row>
    <row r="115" spans="1:166" ht="42" x14ac:dyDescent="0.65">
      <c r="A115" s="32"/>
      <c r="B115" s="32"/>
      <c r="C115" s="39"/>
      <c r="D115" s="39"/>
      <c r="E115" s="39"/>
      <c r="F115" s="39"/>
      <c r="G115" s="39"/>
      <c r="H115" s="39"/>
      <c r="I115" s="39"/>
      <c r="J115" s="39"/>
      <c r="K115" s="39"/>
      <c r="L115" s="39"/>
      <c r="M115" s="39"/>
      <c r="N115" s="39"/>
      <c r="O115" s="43"/>
      <c r="P115" s="43"/>
      <c r="Q115" s="43"/>
      <c r="R115" s="43"/>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6"/>
      <c r="EH115" s="46"/>
      <c r="EI115" s="46"/>
      <c r="EJ115" s="46"/>
      <c r="EK115" s="46"/>
      <c r="EL115" s="46"/>
      <c r="EM115" s="46"/>
      <c r="EN115" s="46"/>
      <c r="EO115" s="46"/>
      <c r="EP115" s="46"/>
      <c r="EQ115" s="46"/>
      <c r="ER115" s="46"/>
      <c r="ES115" s="46"/>
      <c r="ET115" s="46"/>
      <c r="EU115" s="46"/>
      <c r="EV115" s="46"/>
      <c r="EW115" s="46"/>
      <c r="EX115" s="43"/>
      <c r="EY115" s="43"/>
      <c r="EZ115" s="43"/>
      <c r="FA115" s="43"/>
      <c r="FB115" s="43"/>
      <c r="FC115" s="43"/>
      <c r="FD115" s="43"/>
      <c r="FE115" s="43"/>
      <c r="FF115" s="43"/>
      <c r="FG115" s="35"/>
      <c r="FH115" s="35"/>
      <c r="FI115" s="3"/>
      <c r="FJ115" s="3"/>
    </row>
    <row r="116" spans="1:166" ht="42" x14ac:dyDescent="0.65">
      <c r="A116" s="32"/>
      <c r="B116" s="32"/>
      <c r="C116" s="39"/>
      <c r="D116" s="39"/>
      <c r="E116" s="39"/>
      <c r="F116" s="39"/>
      <c r="G116" s="39"/>
      <c r="H116" s="39"/>
      <c r="I116" s="39"/>
      <c r="J116" s="39"/>
      <c r="K116" s="39"/>
      <c r="L116" s="39"/>
      <c r="M116" s="39"/>
      <c r="N116" s="39"/>
      <c r="O116" s="39"/>
      <c r="P116" s="36"/>
      <c r="Q116" s="36"/>
      <c r="R116" s="36"/>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8"/>
      <c r="EH116" s="38"/>
      <c r="EI116" s="38"/>
      <c r="EJ116" s="38"/>
      <c r="EK116" s="38"/>
      <c r="EL116" s="38"/>
      <c r="EM116" s="38"/>
      <c r="EN116" s="38"/>
      <c r="EO116" s="38"/>
      <c r="EP116" s="38"/>
      <c r="EQ116" s="38"/>
      <c r="ER116" s="38"/>
      <c r="ES116" s="38"/>
      <c r="ET116" s="38"/>
      <c r="EU116" s="38"/>
      <c r="EV116" s="38"/>
      <c r="EW116" s="38"/>
      <c r="EX116" s="36"/>
      <c r="EY116" s="36"/>
      <c r="EZ116" s="36"/>
      <c r="FA116" s="36"/>
      <c r="FB116" s="36"/>
      <c r="FC116" s="30"/>
      <c r="FD116" s="30"/>
      <c r="FE116" s="34"/>
      <c r="FF116" s="34"/>
      <c r="FG116" s="34"/>
      <c r="FH116" s="3"/>
      <c r="FI116" s="3"/>
      <c r="FJ116" s="3"/>
    </row>
    <row r="117" spans="1:166" ht="42" x14ac:dyDescent="0.65">
      <c r="A117" s="32"/>
      <c r="B117" s="32"/>
      <c r="C117" s="39"/>
      <c r="D117" s="39"/>
      <c r="E117" s="39"/>
      <c r="F117" s="39"/>
      <c r="G117" s="39"/>
      <c r="H117" s="39"/>
      <c r="I117" s="39"/>
      <c r="J117" s="39"/>
      <c r="K117" s="39"/>
      <c r="L117" s="39"/>
      <c r="M117" s="39"/>
      <c r="N117" s="39"/>
      <c r="O117" s="39"/>
      <c r="P117" s="36"/>
      <c r="Q117" s="36"/>
      <c r="R117" s="36"/>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8"/>
      <c r="EH117" s="38"/>
      <c r="EI117" s="38"/>
      <c r="EJ117" s="38"/>
      <c r="EK117" s="38"/>
      <c r="EL117" s="38"/>
      <c r="EM117" s="38"/>
      <c r="EN117" s="38"/>
      <c r="EO117" s="38"/>
      <c r="EP117" s="38"/>
      <c r="EQ117" s="38"/>
      <c r="ER117" s="38"/>
      <c r="ES117" s="38"/>
      <c r="ET117" s="38"/>
      <c r="EU117" s="38"/>
      <c r="EV117" s="38"/>
      <c r="EW117" s="38"/>
      <c r="EX117" s="36"/>
      <c r="EY117" s="36"/>
      <c r="EZ117" s="36"/>
      <c r="FA117" s="36"/>
      <c r="FB117" s="36"/>
      <c r="FC117" s="30"/>
      <c r="FD117" s="30"/>
      <c r="FE117" s="34"/>
      <c r="FF117" s="34"/>
      <c r="FG117" s="34"/>
    </row>
    <row r="118" spans="1:166" ht="42" x14ac:dyDescent="0.65">
      <c r="A118" s="32"/>
      <c r="B118" s="32"/>
      <c r="C118" s="39"/>
      <c r="D118" s="39"/>
      <c r="E118" s="39"/>
      <c r="F118" s="39"/>
      <c r="G118" s="39"/>
      <c r="H118" s="39"/>
      <c r="I118" s="39"/>
      <c r="J118" s="39"/>
      <c r="K118" s="39"/>
      <c r="L118" s="39"/>
      <c r="M118" s="39"/>
      <c r="N118" s="39"/>
      <c r="O118" s="39"/>
      <c r="P118" s="39"/>
      <c r="Q118" s="39"/>
      <c r="R118" s="39"/>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2"/>
      <c r="EH118" s="42"/>
      <c r="EI118" s="42"/>
      <c r="EJ118" s="42"/>
      <c r="EK118" s="42"/>
      <c r="EL118" s="42"/>
      <c r="EM118" s="42"/>
      <c r="EN118" s="42"/>
      <c r="EO118" s="42"/>
      <c r="EP118" s="42"/>
      <c r="EQ118" s="42"/>
      <c r="ER118" s="42"/>
      <c r="ES118" s="42"/>
      <c r="ET118" s="42"/>
      <c r="EU118" s="42"/>
      <c r="EV118" s="42"/>
      <c r="EW118" s="42"/>
      <c r="EX118" s="39"/>
      <c r="EY118" s="39"/>
      <c r="EZ118" s="39"/>
      <c r="FA118" s="39"/>
      <c r="FB118" s="30"/>
      <c r="FC118" s="30"/>
      <c r="FD118" s="30"/>
      <c r="FE118" s="34"/>
      <c r="FF118" s="34"/>
      <c r="FG118" s="34"/>
    </row>
    <row r="119" spans="1:166" ht="42" x14ac:dyDescent="0.65">
      <c r="C119" s="39"/>
      <c r="D119" s="39"/>
      <c r="E119" s="39"/>
      <c r="F119" s="39"/>
      <c r="G119" s="39"/>
      <c r="H119" s="39"/>
      <c r="I119" s="39"/>
      <c r="J119" s="39"/>
      <c r="K119" s="39"/>
      <c r="L119" s="39"/>
      <c r="M119" s="39"/>
      <c r="N119" s="39"/>
      <c r="O119" s="39"/>
      <c r="P119" s="39"/>
      <c r="Q119" s="39"/>
      <c r="R119" s="39"/>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2"/>
      <c r="EH119" s="42"/>
      <c r="EI119" s="42"/>
      <c r="EJ119" s="42"/>
      <c r="EK119" s="42"/>
      <c r="EL119" s="42"/>
      <c r="EM119" s="42"/>
      <c r="EN119" s="42"/>
      <c r="EO119" s="42"/>
      <c r="EP119" s="42"/>
      <c r="EQ119" s="42"/>
      <c r="ER119" s="42"/>
      <c r="ES119" s="42"/>
      <c r="ET119" s="42"/>
      <c r="EU119" s="42"/>
      <c r="EV119" s="42"/>
      <c r="EW119" s="42"/>
      <c r="EX119" s="39"/>
      <c r="EY119" s="39"/>
      <c r="EZ119" s="39"/>
      <c r="FA119" s="39"/>
      <c r="FB119" s="34"/>
      <c r="FC119" s="34"/>
      <c r="FD119" s="34"/>
      <c r="FE119" s="34"/>
      <c r="FF119" s="34"/>
      <c r="FG119" s="34"/>
    </row>
    <row r="120" spans="1:166" ht="42" x14ac:dyDescent="0.65">
      <c r="C120" s="39"/>
      <c r="D120" s="39"/>
      <c r="E120" s="39"/>
      <c r="F120" s="39"/>
      <c r="G120" s="39"/>
      <c r="H120" s="39"/>
      <c r="I120" s="39"/>
      <c r="J120" s="39"/>
      <c r="K120" s="39"/>
      <c r="L120" s="39"/>
      <c r="M120" s="39"/>
      <c r="N120" s="39"/>
      <c r="O120" s="39"/>
      <c r="P120" s="39"/>
      <c r="Q120" s="39"/>
      <c r="R120" s="39"/>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2"/>
      <c r="EH120" s="42"/>
      <c r="EI120" s="42"/>
      <c r="EJ120" s="42"/>
      <c r="EK120" s="42"/>
      <c r="EL120" s="42"/>
      <c r="EM120" s="42"/>
      <c r="EN120" s="42"/>
      <c r="EO120" s="42"/>
      <c r="EP120" s="42"/>
      <c r="EQ120" s="42"/>
      <c r="ER120" s="42"/>
      <c r="ES120" s="42"/>
      <c r="ET120" s="42"/>
      <c r="EU120" s="42"/>
      <c r="EV120" s="42"/>
      <c r="EW120" s="42"/>
      <c r="EX120" s="39"/>
      <c r="EY120" s="39"/>
      <c r="EZ120" s="39"/>
      <c r="FA120" s="39"/>
      <c r="FB120" s="34"/>
      <c r="FC120" s="34"/>
      <c r="FD120" s="34"/>
      <c r="FE120" s="34"/>
      <c r="FF120" s="34"/>
      <c r="FG120" s="34"/>
    </row>
    <row r="121" spans="1:166" ht="42" x14ac:dyDescent="0.65">
      <c r="C121" s="39"/>
      <c r="D121" s="39"/>
      <c r="E121" s="39"/>
      <c r="F121" s="39"/>
      <c r="G121" s="39"/>
      <c r="H121" s="39"/>
      <c r="I121" s="39"/>
      <c r="J121" s="39"/>
      <c r="K121" s="39"/>
      <c r="L121" s="39"/>
      <c r="M121" s="39"/>
      <c r="N121" s="39"/>
      <c r="O121" s="39"/>
      <c r="P121" s="39"/>
      <c r="Q121" s="39"/>
      <c r="R121" s="39"/>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2"/>
      <c r="EH121" s="42"/>
      <c r="EI121" s="42"/>
      <c r="EJ121" s="42"/>
      <c r="EK121" s="42"/>
      <c r="EL121" s="42"/>
      <c r="EM121" s="42"/>
      <c r="EN121" s="42"/>
      <c r="EO121" s="42"/>
      <c r="EP121" s="42"/>
      <c r="EQ121" s="42"/>
      <c r="ER121" s="42"/>
      <c r="ES121" s="42"/>
      <c r="ET121" s="42"/>
      <c r="EU121" s="42"/>
      <c r="EV121" s="42"/>
      <c r="EW121" s="42"/>
      <c r="EX121" s="39"/>
      <c r="EY121" s="39"/>
      <c r="EZ121" s="39"/>
      <c r="FA121" s="39"/>
      <c r="FB121" s="34"/>
      <c r="FC121" s="34"/>
      <c r="FD121" s="34"/>
      <c r="FE121" s="34"/>
      <c r="FF121" s="34"/>
      <c r="FG121" s="34"/>
    </row>
    <row r="122" spans="1:166" ht="42" x14ac:dyDescent="0.65">
      <c r="C122" s="39"/>
      <c r="D122" s="39"/>
      <c r="E122" s="39"/>
      <c r="F122" s="39"/>
      <c r="G122" s="39"/>
      <c r="H122" s="39"/>
      <c r="I122" s="39"/>
      <c r="J122" s="39"/>
      <c r="K122" s="39"/>
      <c r="L122" s="39"/>
      <c r="M122" s="39"/>
      <c r="N122" s="39"/>
      <c r="O122" s="39"/>
      <c r="P122" s="39"/>
      <c r="Q122" s="39"/>
      <c r="R122" s="39"/>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2"/>
      <c r="EH122" s="42"/>
      <c r="EI122" s="42"/>
      <c r="EJ122" s="42"/>
      <c r="EK122" s="42"/>
      <c r="EL122" s="42"/>
      <c r="EM122" s="42"/>
      <c r="EN122" s="42"/>
      <c r="EO122" s="42"/>
      <c r="EP122" s="42"/>
      <c r="EQ122" s="42"/>
      <c r="ER122" s="42"/>
      <c r="ES122" s="42"/>
      <c r="ET122" s="42"/>
      <c r="EU122" s="42"/>
      <c r="EV122" s="42"/>
      <c r="EW122" s="42"/>
      <c r="EX122" s="39"/>
      <c r="EY122" s="39"/>
      <c r="EZ122" s="39"/>
      <c r="FA122" s="39"/>
      <c r="FB122" s="29"/>
      <c r="FC122" s="26"/>
      <c r="FD122" s="26"/>
      <c r="FE122" s="26"/>
    </row>
    <row r="123" spans="1:166" ht="42" x14ac:dyDescent="0.65">
      <c r="C123" s="39"/>
      <c r="D123" s="39"/>
      <c r="E123" s="39"/>
      <c r="F123" s="39"/>
      <c r="G123" s="39"/>
      <c r="H123" s="39"/>
      <c r="I123" s="39"/>
      <c r="J123" s="39"/>
      <c r="K123" s="39"/>
      <c r="L123" s="39"/>
      <c r="M123" s="39"/>
      <c r="N123" s="39"/>
      <c r="O123" s="39"/>
      <c r="P123" s="39"/>
      <c r="Q123" s="39"/>
      <c r="R123" s="39"/>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2"/>
      <c r="EH123" s="42"/>
      <c r="EI123" s="42"/>
      <c r="EJ123" s="42"/>
      <c r="EK123" s="42"/>
      <c r="EL123" s="42"/>
      <c r="EM123" s="42"/>
      <c r="EN123" s="42"/>
      <c r="EO123" s="42"/>
      <c r="EP123" s="42"/>
      <c r="EQ123" s="42"/>
      <c r="ER123" s="42"/>
      <c r="ES123" s="42"/>
      <c r="ET123" s="42"/>
      <c r="EU123" s="42"/>
      <c r="EV123" s="42"/>
      <c r="EW123" s="42"/>
      <c r="EX123" s="39"/>
      <c r="EY123" s="39"/>
      <c r="EZ123" s="39"/>
      <c r="FA123" s="39"/>
      <c r="FB123" s="26"/>
      <c r="FC123" s="26"/>
      <c r="FD123" s="26"/>
      <c r="FE123" s="26"/>
    </row>
    <row r="124" spans="1:166" ht="42" x14ac:dyDescent="0.65">
      <c r="E124" s="1"/>
      <c r="F124" s="1"/>
      <c r="G124" s="1"/>
      <c r="H124" s="1"/>
      <c r="I124" s="26"/>
      <c r="J124" s="26"/>
      <c r="K124" s="26"/>
      <c r="L124" s="26"/>
      <c r="M124" s="26"/>
      <c r="N124" s="26"/>
      <c r="O124" s="26"/>
      <c r="P124" s="26"/>
      <c r="Q124" s="26"/>
      <c r="R124" s="26"/>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8"/>
      <c r="EH124" s="28"/>
      <c r="EI124" s="28"/>
      <c r="EJ124" s="28"/>
      <c r="EK124" s="28"/>
      <c r="EL124" s="28"/>
      <c r="EM124" s="28"/>
      <c r="EN124" s="28"/>
      <c r="EO124" s="28"/>
      <c r="EP124" s="28"/>
      <c r="EQ124" s="28"/>
      <c r="ER124" s="28"/>
      <c r="ES124" s="28"/>
      <c r="ET124" s="28"/>
      <c r="EU124" s="28"/>
      <c r="EV124" s="28"/>
      <c r="EW124" s="28"/>
      <c r="EX124" s="26"/>
      <c r="EY124" s="26"/>
      <c r="EZ124" s="26"/>
      <c r="FA124" s="26"/>
      <c r="FB124" s="26"/>
      <c r="FC124" s="26"/>
      <c r="FD124" s="26"/>
      <c r="FE124" s="26"/>
    </row>
    <row r="125" spans="1:166" ht="42" x14ac:dyDescent="0.65">
      <c r="E125" s="1"/>
      <c r="F125" s="1"/>
      <c r="G125" s="1"/>
      <c r="H125" s="1"/>
      <c r="I125" s="26"/>
      <c r="J125" s="26"/>
      <c r="K125" s="26"/>
      <c r="L125" s="26"/>
      <c r="M125" s="26"/>
      <c r="N125" s="26"/>
      <c r="O125" s="26"/>
      <c r="P125" s="26"/>
      <c r="Q125" s="26"/>
      <c r="R125" s="26"/>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8"/>
      <c r="EH125" s="28"/>
      <c r="EI125" s="28"/>
      <c r="EJ125" s="28"/>
      <c r="EK125" s="28"/>
      <c r="EL125" s="28"/>
      <c r="EM125" s="28"/>
      <c r="EN125" s="28"/>
      <c r="EO125" s="28"/>
      <c r="EP125" s="28"/>
      <c r="EQ125" s="28"/>
      <c r="ER125" s="28"/>
      <c r="ES125" s="28"/>
      <c r="ET125" s="28"/>
      <c r="EU125" s="28"/>
      <c r="EV125" s="28"/>
      <c r="EW125" s="28"/>
      <c r="EX125" s="26"/>
      <c r="EY125" s="26"/>
      <c r="EZ125" s="26"/>
      <c r="FA125" s="26"/>
      <c r="FB125" s="26"/>
      <c r="FC125" s="26"/>
      <c r="FD125" s="26"/>
      <c r="FE125" s="26"/>
    </row>
    <row r="126" spans="1:166" ht="42" x14ac:dyDescent="0.65">
      <c r="E126" s="1"/>
      <c r="F126" s="1"/>
      <c r="G126" s="1"/>
      <c r="H126" s="1"/>
      <c r="I126" s="26"/>
      <c r="J126" s="26"/>
      <c r="K126" s="26"/>
      <c r="L126" s="26"/>
      <c r="M126" s="26"/>
      <c r="N126" s="26"/>
      <c r="O126" s="26"/>
      <c r="P126" s="26"/>
      <c r="Q126" s="26"/>
      <c r="R126" s="26"/>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8"/>
      <c r="EH126" s="28"/>
      <c r="EI126" s="28"/>
      <c r="EJ126" s="28"/>
      <c r="EK126" s="28"/>
      <c r="EL126" s="28"/>
      <c r="EM126" s="28"/>
      <c r="EN126" s="28"/>
      <c r="EO126" s="28"/>
      <c r="EP126" s="28"/>
      <c r="EQ126" s="28"/>
      <c r="ER126" s="28"/>
      <c r="ES126" s="28"/>
      <c r="ET126" s="28"/>
      <c r="EU126" s="28"/>
      <c r="EV126" s="28"/>
      <c r="EW126" s="28"/>
      <c r="EX126" s="26"/>
      <c r="EY126" s="26"/>
      <c r="EZ126" s="26"/>
      <c r="FA126" s="26"/>
      <c r="FB126" s="26"/>
      <c r="FC126" s="26"/>
      <c r="FD126" s="26"/>
      <c r="FE126" s="26"/>
    </row>
    <row r="127" spans="1:166" ht="42" x14ac:dyDescent="0.65">
      <c r="E127" s="1"/>
      <c r="F127" s="1"/>
      <c r="G127" s="1"/>
      <c r="H127" s="1"/>
      <c r="I127" s="26"/>
      <c r="J127" s="26"/>
      <c r="K127" s="26"/>
      <c r="L127" s="26"/>
      <c r="M127" s="26"/>
      <c r="N127" s="26"/>
      <c r="O127" s="26"/>
      <c r="P127" s="26"/>
      <c r="Q127" s="26"/>
      <c r="R127" s="26"/>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8"/>
      <c r="EH127" s="28"/>
      <c r="EI127" s="28"/>
      <c r="EJ127" s="28"/>
      <c r="EK127" s="28"/>
      <c r="EL127" s="28"/>
      <c r="EM127" s="28"/>
      <c r="EN127" s="28"/>
      <c r="EO127" s="28"/>
      <c r="EP127" s="28"/>
      <c r="EQ127" s="28"/>
      <c r="ER127" s="28"/>
      <c r="ES127" s="28"/>
      <c r="ET127" s="28"/>
      <c r="EU127" s="28"/>
      <c r="EV127" s="28"/>
      <c r="EW127" s="28"/>
      <c r="EX127" s="26"/>
      <c r="EY127" s="26"/>
      <c r="EZ127" s="26"/>
      <c r="FA127" s="26"/>
      <c r="FB127" s="26"/>
      <c r="FC127" s="26"/>
      <c r="FD127" s="26"/>
      <c r="FE127" s="26"/>
    </row>
    <row r="128" spans="1:166" ht="42" x14ac:dyDescent="0.65">
      <c r="E128" s="1"/>
      <c r="F128" s="1"/>
      <c r="G128" s="1"/>
      <c r="H128" s="1"/>
      <c r="I128" s="1"/>
      <c r="J128" s="1"/>
      <c r="K128" s="1"/>
      <c r="L128" s="1"/>
      <c r="M128" s="1"/>
      <c r="N128" s="1"/>
      <c r="O128" s="1"/>
      <c r="P128" s="1"/>
      <c r="Q128" s="1"/>
      <c r="R128" s="1"/>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25"/>
      <c r="EH128" s="25"/>
      <c r="EI128" s="25"/>
      <c r="EJ128" s="25"/>
      <c r="EK128" s="25"/>
      <c r="EL128" s="25"/>
      <c r="EM128" s="25"/>
      <c r="EN128" s="25"/>
      <c r="EO128" s="25"/>
      <c r="EP128" s="25"/>
      <c r="EQ128" s="25"/>
      <c r="ER128" s="25"/>
      <c r="ES128" s="25"/>
      <c r="ET128" s="25"/>
      <c r="EU128" s="25"/>
      <c r="EV128" s="25"/>
      <c r="EW128" s="25"/>
      <c r="EX128" s="1"/>
      <c r="EY128" s="1"/>
      <c r="EZ128" s="1"/>
      <c r="FA128" s="1"/>
      <c r="FB128" s="1"/>
      <c r="FC128" s="1"/>
      <c r="FD128" s="1"/>
    </row>
    <row r="129" spans="19:153" ht="42" x14ac:dyDescent="0.65">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4"/>
      <c r="EH129" s="14"/>
      <c r="EI129" s="14"/>
      <c r="EJ129" s="14"/>
      <c r="EK129" s="14"/>
      <c r="EL129" s="14"/>
      <c r="EM129" s="14"/>
      <c r="EN129" s="14"/>
      <c r="EO129" s="14"/>
      <c r="EP129" s="14"/>
      <c r="EQ129" s="14"/>
      <c r="ER129" s="14"/>
      <c r="ES129" s="14"/>
      <c r="ET129" s="14"/>
      <c r="EU129" s="14"/>
      <c r="EV129" s="14"/>
      <c r="EW129" s="14"/>
    </row>
    <row r="130" spans="19:153" ht="42" x14ac:dyDescent="0.65">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4"/>
      <c r="EH130" s="14"/>
      <c r="EI130" s="14"/>
      <c r="EJ130" s="14"/>
      <c r="EK130" s="14"/>
      <c r="EL130" s="14"/>
      <c r="EM130" s="14"/>
      <c r="EN130" s="14"/>
      <c r="EO130" s="14"/>
      <c r="EP130" s="14"/>
      <c r="EQ130" s="14"/>
      <c r="ER130" s="14"/>
      <c r="ES130" s="14"/>
      <c r="ET130" s="14"/>
      <c r="EU130" s="14"/>
      <c r="EV130" s="14"/>
      <c r="EW130" s="14"/>
    </row>
    <row r="131" spans="19:153" ht="42" x14ac:dyDescent="0.65">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4"/>
      <c r="EH131" s="14"/>
      <c r="EI131" s="14"/>
      <c r="EJ131" s="14"/>
      <c r="EK131" s="14"/>
      <c r="EL131" s="14"/>
      <c r="EM131" s="14"/>
      <c r="EN131" s="14"/>
      <c r="EO131" s="14"/>
      <c r="EP131" s="14"/>
      <c r="EQ131" s="14"/>
      <c r="ER131" s="14"/>
      <c r="ES131" s="14"/>
      <c r="ET131" s="14"/>
      <c r="EU131" s="14"/>
      <c r="EV131" s="14"/>
      <c r="EW131" s="14"/>
    </row>
    <row r="132" spans="19:153" ht="42" x14ac:dyDescent="0.65">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4"/>
      <c r="EH132" s="14"/>
      <c r="EI132" s="14"/>
      <c r="EJ132" s="14"/>
      <c r="EK132" s="14"/>
      <c r="EL132" s="14"/>
      <c r="EM132" s="14"/>
      <c r="EN132" s="14"/>
      <c r="EO132" s="14"/>
      <c r="EP132" s="14"/>
      <c r="EQ132" s="14"/>
      <c r="ER132" s="14"/>
      <c r="ES132" s="14"/>
      <c r="ET132" s="14"/>
      <c r="EU132" s="14"/>
      <c r="EV132" s="14"/>
      <c r="EW132" s="14"/>
    </row>
    <row r="133" spans="19:153" ht="42" x14ac:dyDescent="0.65">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4"/>
      <c r="EH133" s="14"/>
      <c r="EI133" s="14"/>
      <c r="EJ133" s="14"/>
      <c r="EK133" s="14"/>
      <c r="EL133" s="14"/>
      <c r="EM133" s="14"/>
      <c r="EN133" s="14"/>
      <c r="EO133" s="14"/>
      <c r="EP133" s="14"/>
      <c r="EQ133" s="14"/>
      <c r="ER133" s="14"/>
      <c r="ES133" s="14"/>
      <c r="ET133" s="14"/>
      <c r="EU133" s="14"/>
      <c r="EV133" s="14"/>
      <c r="EW133" s="14"/>
    </row>
    <row r="134" spans="19:153" ht="42" x14ac:dyDescent="0.65">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4"/>
      <c r="EH134" s="14"/>
      <c r="EI134" s="14"/>
      <c r="EJ134" s="14"/>
      <c r="EK134" s="14"/>
      <c r="EL134" s="14"/>
      <c r="EM134" s="14"/>
      <c r="EN134" s="14"/>
      <c r="EO134" s="14"/>
      <c r="EP134" s="14"/>
      <c r="EQ134" s="14"/>
      <c r="ER134" s="14"/>
      <c r="ES134" s="14"/>
      <c r="ET134" s="14"/>
      <c r="EU134" s="14"/>
      <c r="EV134" s="14"/>
      <c r="EW134" s="14"/>
    </row>
    <row r="135" spans="19:153" ht="42" x14ac:dyDescent="0.65">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4"/>
      <c r="EH135" s="14"/>
      <c r="EI135" s="14"/>
      <c r="EJ135" s="14"/>
      <c r="EK135" s="14"/>
      <c r="EL135" s="14"/>
      <c r="EM135" s="14"/>
      <c r="EN135" s="14"/>
      <c r="EO135" s="14"/>
      <c r="EP135" s="14"/>
      <c r="EQ135" s="14"/>
      <c r="ER135" s="14"/>
      <c r="ES135" s="14"/>
      <c r="ET135" s="14"/>
      <c r="EU135" s="14"/>
      <c r="EV135" s="14"/>
      <c r="EW135" s="14"/>
    </row>
    <row r="136" spans="19:153" ht="42" x14ac:dyDescent="0.65">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4"/>
      <c r="EH136" s="14"/>
      <c r="EI136" s="14"/>
      <c r="EJ136" s="14"/>
      <c r="EK136" s="14"/>
      <c r="EL136" s="14"/>
      <c r="EM136" s="14"/>
      <c r="EN136" s="14"/>
      <c r="EO136" s="14"/>
      <c r="EP136" s="14"/>
      <c r="EQ136" s="14"/>
      <c r="ER136" s="14"/>
      <c r="ES136" s="14"/>
      <c r="ET136" s="14"/>
      <c r="EU136" s="14"/>
      <c r="EV136" s="14"/>
      <c r="EW136" s="14"/>
    </row>
    <row r="137" spans="19:153" ht="42" x14ac:dyDescent="0.65">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4"/>
      <c r="EH137" s="14"/>
      <c r="EI137" s="14"/>
      <c r="EJ137" s="14"/>
      <c r="EK137" s="14"/>
      <c r="EL137" s="14"/>
      <c r="EM137" s="14"/>
      <c r="EN137" s="14"/>
      <c r="EO137" s="14"/>
      <c r="EP137" s="14"/>
      <c r="EQ137" s="14"/>
      <c r="ER137" s="14"/>
      <c r="ES137" s="14"/>
      <c r="ET137" s="14"/>
      <c r="EU137" s="14"/>
      <c r="EV137" s="14"/>
      <c r="EW137" s="14"/>
    </row>
    <row r="138" spans="19:153" ht="42" x14ac:dyDescent="0.65">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4"/>
      <c r="EH138" s="14"/>
      <c r="EI138" s="14"/>
      <c r="EJ138" s="14"/>
      <c r="EK138" s="14"/>
      <c r="EL138" s="14"/>
      <c r="EM138" s="14"/>
      <c r="EN138" s="14"/>
      <c r="EO138" s="14"/>
      <c r="EP138" s="14"/>
      <c r="EQ138" s="14"/>
      <c r="ER138" s="14"/>
      <c r="ES138" s="14"/>
      <c r="ET138" s="14"/>
      <c r="EU138" s="14"/>
      <c r="EV138" s="14"/>
      <c r="EW138" s="14"/>
    </row>
    <row r="139" spans="19:153" ht="42" x14ac:dyDescent="0.65">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4"/>
      <c r="EH139" s="14"/>
      <c r="EI139" s="14"/>
      <c r="EJ139" s="14"/>
      <c r="EK139" s="14"/>
      <c r="EL139" s="14"/>
      <c r="EM139" s="14"/>
      <c r="EN139" s="14"/>
      <c r="EO139" s="14"/>
      <c r="EP139" s="14"/>
      <c r="EQ139" s="14"/>
      <c r="ER139" s="14"/>
      <c r="ES139" s="14"/>
      <c r="ET139" s="14"/>
      <c r="EU139" s="14"/>
      <c r="EV139" s="14"/>
      <c r="EW139" s="14"/>
    </row>
    <row r="140" spans="19:153" ht="42" x14ac:dyDescent="0.65">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4"/>
      <c r="EH140" s="14"/>
      <c r="EI140" s="14"/>
      <c r="EJ140" s="14"/>
      <c r="EK140" s="14"/>
      <c r="EL140" s="14"/>
      <c r="EM140" s="14"/>
      <c r="EN140" s="14"/>
      <c r="EO140" s="14"/>
      <c r="EP140" s="14"/>
      <c r="EQ140" s="14"/>
      <c r="ER140" s="14"/>
      <c r="ES140" s="14"/>
      <c r="ET140" s="14"/>
      <c r="EU140" s="14"/>
      <c r="EV140" s="14"/>
      <c r="EW140" s="14"/>
    </row>
    <row r="141" spans="19:153" ht="42" x14ac:dyDescent="0.65">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4"/>
      <c r="EH141" s="14"/>
      <c r="EI141" s="14"/>
      <c r="EJ141" s="14"/>
      <c r="EK141" s="14"/>
      <c r="EL141" s="14"/>
      <c r="EM141" s="14"/>
      <c r="EN141" s="14"/>
      <c r="EO141" s="14"/>
      <c r="EP141" s="14"/>
      <c r="EQ141" s="14"/>
      <c r="ER141" s="14"/>
      <c r="ES141" s="14"/>
      <c r="ET141" s="14"/>
      <c r="EU141" s="14"/>
      <c r="EV141" s="14"/>
      <c r="EW141" s="14"/>
    </row>
    <row r="142" spans="19:153" ht="42" x14ac:dyDescent="0.65">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4"/>
      <c r="EH142" s="14"/>
      <c r="EI142" s="14"/>
      <c r="EJ142" s="14"/>
      <c r="EK142" s="14"/>
      <c r="EL142" s="14"/>
      <c r="EM142" s="14"/>
      <c r="EN142" s="14"/>
      <c r="EO142" s="14"/>
      <c r="EP142" s="14"/>
      <c r="EQ142" s="14"/>
      <c r="ER142" s="14"/>
      <c r="ES142" s="14"/>
      <c r="ET142" s="14"/>
      <c r="EU142" s="14"/>
      <c r="EV142" s="14"/>
      <c r="EW142" s="14"/>
    </row>
    <row r="143" spans="19:153" ht="42" x14ac:dyDescent="0.65">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4"/>
      <c r="EH143" s="14"/>
      <c r="EI143" s="14"/>
      <c r="EJ143" s="14"/>
      <c r="EK143" s="14"/>
      <c r="EL143" s="14"/>
      <c r="EM143" s="14"/>
      <c r="EN143" s="14"/>
      <c r="EO143" s="14"/>
      <c r="EP143" s="14"/>
      <c r="EQ143" s="14"/>
      <c r="ER143" s="14"/>
      <c r="ES143" s="14"/>
      <c r="ET143" s="14"/>
      <c r="EU143" s="14"/>
      <c r="EV143" s="14"/>
      <c r="EW143" s="14"/>
    </row>
    <row r="144" spans="19:153" ht="42" x14ac:dyDescent="0.65">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4"/>
      <c r="EH144" s="14"/>
      <c r="EI144" s="14"/>
      <c r="EJ144" s="14"/>
      <c r="EK144" s="14"/>
      <c r="EL144" s="14"/>
      <c r="EM144" s="14"/>
      <c r="EN144" s="14"/>
      <c r="EO144" s="14"/>
      <c r="EP144" s="14"/>
      <c r="EQ144" s="14"/>
      <c r="ER144" s="14"/>
      <c r="ES144" s="14"/>
      <c r="ET144" s="14"/>
      <c r="EU144" s="14"/>
      <c r="EV144" s="14"/>
      <c r="EW144" s="14"/>
    </row>
    <row r="145" spans="19:153" ht="42" x14ac:dyDescent="0.65">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4"/>
      <c r="EH145" s="14"/>
      <c r="EI145" s="14"/>
      <c r="EJ145" s="14"/>
      <c r="EK145" s="14"/>
      <c r="EL145" s="14"/>
      <c r="EM145" s="14"/>
      <c r="EN145" s="14"/>
      <c r="EO145" s="14"/>
      <c r="EP145" s="14"/>
      <c r="EQ145" s="14"/>
      <c r="ER145" s="14"/>
      <c r="ES145" s="14"/>
      <c r="ET145" s="14"/>
      <c r="EU145" s="14"/>
      <c r="EV145" s="14"/>
      <c r="EW145" s="14"/>
    </row>
    <row r="146" spans="19:153" ht="42" x14ac:dyDescent="0.65">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4"/>
      <c r="EH146" s="14"/>
      <c r="EI146" s="14"/>
      <c r="EJ146" s="14"/>
      <c r="EK146" s="14"/>
      <c r="EL146" s="14"/>
      <c r="EM146" s="14"/>
      <c r="EN146" s="14"/>
      <c r="EO146" s="14"/>
      <c r="EP146" s="14"/>
      <c r="EQ146" s="14"/>
      <c r="ER146" s="14"/>
      <c r="ES146" s="14"/>
      <c r="ET146" s="14"/>
      <c r="EU146" s="14"/>
      <c r="EV146" s="14"/>
      <c r="EW146" s="14"/>
    </row>
    <row r="147" spans="19:153" ht="42" x14ac:dyDescent="0.65">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4"/>
      <c r="EH147" s="14"/>
      <c r="EI147" s="14"/>
      <c r="EJ147" s="14"/>
      <c r="EK147" s="14"/>
      <c r="EL147" s="14"/>
      <c r="EM147" s="14"/>
      <c r="EN147" s="14"/>
      <c r="EO147" s="14"/>
      <c r="EP147" s="14"/>
      <c r="EQ147" s="14"/>
      <c r="ER147" s="14"/>
      <c r="ES147" s="14"/>
      <c r="ET147" s="14"/>
      <c r="EU147" s="14"/>
      <c r="EV147" s="14"/>
      <c r="EW147" s="14"/>
    </row>
    <row r="148" spans="19:153" ht="42" x14ac:dyDescent="0.65">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4"/>
      <c r="EH148" s="14"/>
      <c r="EI148" s="14"/>
      <c r="EJ148" s="14"/>
      <c r="EK148" s="14"/>
      <c r="EL148" s="14"/>
      <c r="EM148" s="14"/>
      <c r="EN148" s="14"/>
      <c r="EO148" s="14"/>
      <c r="EP148" s="14"/>
      <c r="EQ148" s="14"/>
      <c r="ER148" s="14"/>
      <c r="ES148" s="14"/>
      <c r="ET148" s="14"/>
      <c r="EU148" s="14"/>
      <c r="EV148" s="14"/>
      <c r="EW148" s="14"/>
    </row>
    <row r="149" spans="19:153" ht="42" x14ac:dyDescent="0.65">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4"/>
      <c r="EH149" s="14"/>
      <c r="EI149" s="14"/>
      <c r="EJ149" s="14"/>
      <c r="EK149" s="14"/>
      <c r="EL149" s="14"/>
      <c r="EM149" s="14"/>
      <c r="EN149" s="14"/>
      <c r="EO149" s="14"/>
      <c r="EP149" s="14"/>
      <c r="EQ149" s="14"/>
      <c r="ER149" s="14"/>
      <c r="ES149" s="14"/>
      <c r="ET149" s="14"/>
      <c r="EU149" s="14"/>
      <c r="EV149" s="14"/>
      <c r="EW149" s="14"/>
    </row>
    <row r="150" spans="19:153" ht="42" x14ac:dyDescent="0.65">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4"/>
      <c r="EH150" s="14"/>
      <c r="EI150" s="14"/>
      <c r="EJ150" s="14"/>
      <c r="EK150" s="14"/>
      <c r="EL150" s="14"/>
      <c r="EM150" s="14"/>
      <c r="EN150" s="14"/>
      <c r="EO150" s="14"/>
      <c r="EP150" s="14"/>
      <c r="EQ150" s="14"/>
      <c r="ER150" s="14"/>
      <c r="ES150" s="14"/>
      <c r="ET150" s="14"/>
      <c r="EU150" s="14"/>
      <c r="EV150" s="14"/>
      <c r="EW150" s="14"/>
    </row>
    <row r="151" spans="19:153" ht="42" x14ac:dyDescent="0.65">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4"/>
      <c r="EH151" s="14"/>
      <c r="EI151" s="14"/>
      <c r="EJ151" s="14"/>
      <c r="EK151" s="14"/>
      <c r="EL151" s="14"/>
      <c r="EM151" s="14"/>
      <c r="EN151" s="14"/>
      <c r="EO151" s="14"/>
      <c r="EP151" s="14"/>
      <c r="EQ151" s="14"/>
      <c r="ER151" s="14"/>
      <c r="ES151" s="14"/>
      <c r="ET151" s="14"/>
      <c r="EU151" s="14"/>
      <c r="EV151" s="14"/>
      <c r="EW151" s="14"/>
    </row>
    <row r="152" spans="19:153" ht="42" x14ac:dyDescent="0.65">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4"/>
      <c r="EH152" s="14"/>
      <c r="EI152" s="14"/>
      <c r="EJ152" s="14"/>
      <c r="EK152" s="14"/>
      <c r="EL152" s="14"/>
      <c r="EM152" s="14"/>
      <c r="EN152" s="14"/>
      <c r="EO152" s="14"/>
      <c r="EP152" s="14"/>
      <c r="EQ152" s="14"/>
      <c r="ER152" s="14"/>
      <c r="ES152" s="14"/>
      <c r="ET152" s="14"/>
      <c r="EU152" s="14"/>
      <c r="EV152" s="14"/>
      <c r="EW152" s="14"/>
    </row>
    <row r="153" spans="19:153" ht="42" x14ac:dyDescent="0.65">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4"/>
      <c r="EH153" s="14"/>
      <c r="EI153" s="14"/>
      <c r="EJ153" s="14"/>
      <c r="EK153" s="14"/>
      <c r="EL153" s="14"/>
      <c r="EM153" s="14"/>
      <c r="EN153" s="14"/>
      <c r="EO153" s="14"/>
      <c r="EP153" s="14"/>
      <c r="EQ153" s="14"/>
      <c r="ER153" s="14"/>
      <c r="ES153" s="14"/>
      <c r="ET153" s="14"/>
      <c r="EU153" s="14"/>
      <c r="EV153" s="14"/>
      <c r="EW153" s="14"/>
    </row>
    <row r="154" spans="19:153" ht="42" x14ac:dyDescent="0.65">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4"/>
      <c r="EH154" s="14"/>
      <c r="EI154" s="14"/>
      <c r="EJ154" s="14"/>
      <c r="EK154" s="14"/>
      <c r="EL154" s="14"/>
      <c r="EM154" s="14"/>
      <c r="EN154" s="14"/>
      <c r="EO154" s="14"/>
      <c r="EP154" s="14"/>
      <c r="EQ154" s="14"/>
      <c r="ER154" s="14"/>
      <c r="ES154" s="14"/>
      <c r="ET154" s="14"/>
      <c r="EU154" s="14"/>
      <c r="EV154" s="14"/>
      <c r="EW154" s="14"/>
    </row>
    <row r="155" spans="19:153" ht="42" x14ac:dyDescent="0.65">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4"/>
      <c r="EH155" s="14"/>
      <c r="EI155" s="14"/>
      <c r="EJ155" s="14"/>
      <c r="EK155" s="14"/>
      <c r="EL155" s="14"/>
      <c r="EM155" s="14"/>
      <c r="EN155" s="14"/>
      <c r="EO155" s="14"/>
      <c r="EP155" s="14"/>
      <c r="EQ155" s="14"/>
      <c r="ER155" s="14"/>
      <c r="ES155" s="14"/>
      <c r="ET155" s="14"/>
      <c r="EU155" s="14"/>
      <c r="EV155" s="14"/>
      <c r="EW155" s="14"/>
    </row>
    <row r="156" spans="19:153" ht="42" x14ac:dyDescent="0.65">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4"/>
      <c r="EH156" s="14"/>
      <c r="EI156" s="14"/>
      <c r="EJ156" s="14"/>
      <c r="EK156" s="14"/>
      <c r="EL156" s="14"/>
      <c r="EM156" s="14"/>
      <c r="EN156" s="14"/>
      <c r="EO156" s="14"/>
      <c r="EP156" s="14"/>
      <c r="EQ156" s="14"/>
      <c r="ER156" s="14"/>
      <c r="ES156" s="14"/>
      <c r="ET156" s="14"/>
      <c r="EU156" s="14"/>
      <c r="EV156" s="14"/>
      <c r="EW156" s="14"/>
    </row>
    <row r="157" spans="19:153" ht="42" x14ac:dyDescent="0.65">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4"/>
      <c r="EH157" s="14"/>
      <c r="EI157" s="14"/>
      <c r="EJ157" s="14"/>
      <c r="EK157" s="14"/>
      <c r="EL157" s="14"/>
      <c r="EM157" s="14"/>
      <c r="EN157" s="14"/>
      <c r="EO157" s="14"/>
      <c r="EP157" s="14"/>
      <c r="EQ157" s="14"/>
      <c r="ER157" s="14"/>
      <c r="ES157" s="14"/>
      <c r="ET157" s="14"/>
      <c r="EU157" s="14"/>
      <c r="EV157" s="14"/>
      <c r="EW157" s="14"/>
    </row>
    <row r="158" spans="19:153" ht="42" x14ac:dyDescent="0.65">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4"/>
      <c r="EH158" s="14"/>
      <c r="EI158" s="14"/>
      <c r="EJ158" s="14"/>
      <c r="EK158" s="14"/>
      <c r="EL158" s="14"/>
      <c r="EM158" s="14"/>
      <c r="EN158" s="14"/>
      <c r="EO158" s="14"/>
      <c r="EP158" s="14"/>
      <c r="EQ158" s="14"/>
      <c r="ER158" s="14"/>
      <c r="ES158" s="14"/>
      <c r="ET158" s="14"/>
      <c r="EU158" s="14"/>
      <c r="EV158" s="14"/>
      <c r="EW158" s="14"/>
    </row>
    <row r="159" spans="19:153" ht="42" x14ac:dyDescent="0.65">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4"/>
      <c r="EH159" s="14"/>
      <c r="EI159" s="14"/>
      <c r="EJ159" s="14"/>
      <c r="EK159" s="14"/>
      <c r="EL159" s="14"/>
      <c r="EM159" s="14"/>
      <c r="EN159" s="14"/>
      <c r="EO159" s="14"/>
      <c r="EP159" s="14"/>
      <c r="EQ159" s="14"/>
      <c r="ER159" s="14"/>
      <c r="ES159" s="14"/>
      <c r="ET159" s="14"/>
      <c r="EU159" s="14"/>
      <c r="EV159" s="14"/>
      <c r="EW159" s="14"/>
    </row>
    <row r="160" spans="19:153" ht="42" x14ac:dyDescent="0.6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4"/>
      <c r="EH160" s="14"/>
      <c r="EI160" s="14"/>
      <c r="EJ160" s="14"/>
      <c r="EK160" s="14"/>
      <c r="EL160" s="14"/>
      <c r="EM160" s="14"/>
      <c r="EN160" s="14"/>
      <c r="EO160" s="14"/>
      <c r="EP160" s="14"/>
      <c r="EQ160" s="14"/>
      <c r="ER160" s="14"/>
      <c r="ES160" s="14"/>
      <c r="ET160" s="14"/>
      <c r="EU160" s="14"/>
      <c r="EV160" s="14"/>
      <c r="EW160" s="14"/>
    </row>
    <row r="161" spans="19:153" ht="42" x14ac:dyDescent="0.65">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4"/>
      <c r="EH161" s="14"/>
      <c r="EI161" s="14"/>
      <c r="EJ161" s="14"/>
      <c r="EK161" s="14"/>
      <c r="EL161" s="14"/>
      <c r="EM161" s="14"/>
      <c r="EN161" s="14"/>
      <c r="EO161" s="14"/>
      <c r="EP161" s="14"/>
      <c r="EQ161" s="14"/>
      <c r="ER161" s="14"/>
      <c r="ES161" s="14"/>
      <c r="ET161" s="14"/>
      <c r="EU161" s="14"/>
      <c r="EV161" s="14"/>
      <c r="EW161" s="14"/>
    </row>
    <row r="162" spans="19:153" ht="42" x14ac:dyDescent="0.65">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4"/>
      <c r="EH162" s="14"/>
      <c r="EI162" s="14"/>
      <c r="EJ162" s="14"/>
      <c r="EK162" s="14"/>
      <c r="EL162" s="14"/>
      <c r="EM162" s="14"/>
      <c r="EN162" s="14"/>
      <c r="EO162" s="14"/>
      <c r="EP162" s="14"/>
      <c r="EQ162" s="14"/>
      <c r="ER162" s="14"/>
      <c r="ES162" s="14"/>
      <c r="ET162" s="14"/>
      <c r="EU162" s="14"/>
      <c r="EV162" s="14"/>
      <c r="EW162" s="14"/>
    </row>
    <row r="163" spans="19:153" ht="42" x14ac:dyDescent="0.65">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4"/>
      <c r="EH163" s="14"/>
      <c r="EI163" s="14"/>
      <c r="EJ163" s="14"/>
      <c r="EK163" s="14"/>
      <c r="EL163" s="14"/>
      <c r="EM163" s="14"/>
      <c r="EN163" s="14"/>
      <c r="EO163" s="14"/>
      <c r="EP163" s="14"/>
      <c r="EQ163" s="14"/>
      <c r="ER163" s="14"/>
      <c r="ES163" s="14"/>
      <c r="ET163" s="14"/>
      <c r="EU163" s="14"/>
      <c r="EV163" s="14"/>
      <c r="EW163" s="14"/>
    </row>
    <row r="164" spans="19:153" ht="42" x14ac:dyDescent="0.65">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4"/>
      <c r="EH164" s="14"/>
      <c r="EI164" s="14"/>
      <c r="EJ164" s="14"/>
      <c r="EK164" s="14"/>
      <c r="EL164" s="14"/>
      <c r="EM164" s="14"/>
      <c r="EN164" s="14"/>
      <c r="EO164" s="14"/>
      <c r="EP164" s="14"/>
      <c r="EQ164" s="14"/>
      <c r="ER164" s="14"/>
      <c r="ES164" s="14"/>
      <c r="ET164" s="14"/>
      <c r="EU164" s="14"/>
      <c r="EV164" s="14"/>
      <c r="EW164" s="14"/>
    </row>
    <row r="165" spans="19:153" ht="42" x14ac:dyDescent="0.65">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4"/>
      <c r="EH165" s="14"/>
      <c r="EI165" s="14"/>
      <c r="EJ165" s="14"/>
      <c r="EK165" s="14"/>
      <c r="EL165" s="14"/>
      <c r="EM165" s="14"/>
      <c r="EN165" s="14"/>
      <c r="EO165" s="14"/>
      <c r="EP165" s="14"/>
      <c r="EQ165" s="14"/>
      <c r="ER165" s="14"/>
      <c r="ES165" s="14"/>
      <c r="ET165" s="14"/>
      <c r="EU165" s="14"/>
      <c r="EV165" s="14"/>
      <c r="EW165" s="14"/>
    </row>
    <row r="166" spans="19:153" ht="42" x14ac:dyDescent="0.65">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4"/>
      <c r="EH166" s="14"/>
      <c r="EI166" s="14"/>
      <c r="EJ166" s="14"/>
      <c r="EK166" s="14"/>
      <c r="EL166" s="14"/>
      <c r="EM166" s="14"/>
      <c r="EN166" s="14"/>
      <c r="EO166" s="14"/>
      <c r="EP166" s="14"/>
      <c r="EQ166" s="14"/>
      <c r="ER166" s="14"/>
      <c r="ES166" s="14"/>
      <c r="ET166" s="14"/>
      <c r="EU166" s="14"/>
      <c r="EV166" s="14"/>
      <c r="EW166" s="14"/>
    </row>
    <row r="167" spans="19:153" ht="42" x14ac:dyDescent="0.65">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4"/>
      <c r="EH167" s="14"/>
      <c r="EI167" s="14"/>
      <c r="EJ167" s="14"/>
      <c r="EK167" s="14"/>
      <c r="EL167" s="14"/>
      <c r="EM167" s="14"/>
      <c r="EN167" s="14"/>
      <c r="EO167" s="14"/>
      <c r="EP167" s="14"/>
      <c r="EQ167" s="14"/>
      <c r="ER167" s="14"/>
      <c r="ES167" s="14"/>
      <c r="ET167" s="14"/>
      <c r="EU167" s="14"/>
      <c r="EV167" s="14"/>
      <c r="EW167" s="14"/>
    </row>
    <row r="168" spans="19:153" ht="42" x14ac:dyDescent="0.65">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4"/>
      <c r="EH168" s="14"/>
      <c r="EI168" s="14"/>
      <c r="EJ168" s="14"/>
      <c r="EK168" s="14"/>
      <c r="EL168" s="14"/>
      <c r="EM168" s="14"/>
      <c r="EN168" s="14"/>
      <c r="EO168" s="14"/>
      <c r="EP168" s="14"/>
      <c r="EQ168" s="14"/>
      <c r="ER168" s="14"/>
      <c r="ES168" s="14"/>
      <c r="ET168" s="14"/>
      <c r="EU168" s="14"/>
      <c r="EV168" s="14"/>
      <c r="EW168" s="14"/>
    </row>
    <row r="169" spans="19:153" ht="42" x14ac:dyDescent="0.65">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4"/>
      <c r="EH169" s="14"/>
      <c r="EI169" s="14"/>
      <c r="EJ169" s="14"/>
      <c r="EK169" s="14"/>
      <c r="EL169" s="14"/>
      <c r="EM169" s="14"/>
      <c r="EN169" s="14"/>
      <c r="EO169" s="14"/>
      <c r="EP169" s="14"/>
      <c r="EQ169" s="14"/>
      <c r="ER169" s="14"/>
      <c r="ES169" s="14"/>
      <c r="ET169" s="14"/>
      <c r="EU169" s="14"/>
      <c r="EV169" s="14"/>
      <c r="EW169" s="14"/>
    </row>
    <row r="170" spans="19:153" ht="42" x14ac:dyDescent="0.65">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4"/>
      <c r="EH170" s="14"/>
      <c r="EI170" s="14"/>
      <c r="EJ170" s="14"/>
      <c r="EK170" s="14"/>
      <c r="EL170" s="14"/>
      <c r="EM170" s="14"/>
      <c r="EN170" s="14"/>
      <c r="EO170" s="14"/>
      <c r="EP170" s="14"/>
      <c r="EQ170" s="14"/>
      <c r="ER170" s="14"/>
      <c r="ES170" s="14"/>
      <c r="ET170" s="14"/>
      <c r="EU170" s="14"/>
      <c r="EV170" s="14"/>
      <c r="EW170" s="14"/>
    </row>
    <row r="171" spans="19:153" ht="42" x14ac:dyDescent="0.65">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4"/>
      <c r="EH171" s="14"/>
      <c r="EI171" s="14"/>
      <c r="EJ171" s="14"/>
      <c r="EK171" s="14"/>
      <c r="EL171" s="14"/>
      <c r="EM171" s="14"/>
      <c r="EN171" s="14"/>
      <c r="EO171" s="14"/>
      <c r="EP171" s="14"/>
      <c r="EQ171" s="14"/>
      <c r="ER171" s="14"/>
      <c r="ES171" s="14"/>
      <c r="ET171" s="14"/>
      <c r="EU171" s="14"/>
      <c r="EV171" s="14"/>
      <c r="EW171" s="14"/>
    </row>
    <row r="172" spans="19:153" ht="42" x14ac:dyDescent="0.65">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4"/>
      <c r="EH172" s="14"/>
      <c r="EI172" s="14"/>
      <c r="EJ172" s="14"/>
      <c r="EK172" s="14"/>
      <c r="EL172" s="14"/>
      <c r="EM172" s="14"/>
      <c r="EN172" s="14"/>
      <c r="EO172" s="14"/>
      <c r="EP172" s="14"/>
      <c r="EQ172" s="14"/>
      <c r="ER172" s="14"/>
      <c r="ES172" s="14"/>
      <c r="ET172" s="14"/>
      <c r="EU172" s="14"/>
      <c r="EV172" s="14"/>
      <c r="EW172" s="14"/>
    </row>
    <row r="173" spans="19:153" ht="42" x14ac:dyDescent="0.65">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4"/>
      <c r="EH173" s="14"/>
      <c r="EI173" s="14"/>
      <c r="EJ173" s="14"/>
      <c r="EK173" s="14"/>
      <c r="EL173" s="14"/>
      <c r="EM173" s="14"/>
      <c r="EN173" s="14"/>
      <c r="EO173" s="14"/>
      <c r="EP173" s="14"/>
      <c r="EQ173" s="14"/>
      <c r="ER173" s="14"/>
      <c r="ES173" s="14"/>
      <c r="ET173" s="14"/>
      <c r="EU173" s="14"/>
      <c r="EV173" s="14"/>
      <c r="EW173" s="14"/>
    </row>
    <row r="174" spans="19:153" ht="42" x14ac:dyDescent="0.65">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4"/>
      <c r="EH174" s="14"/>
      <c r="EI174" s="14"/>
      <c r="EJ174" s="14"/>
      <c r="EK174" s="14"/>
      <c r="EL174" s="14"/>
      <c r="EM174" s="14"/>
      <c r="EN174" s="14"/>
      <c r="EO174" s="14"/>
      <c r="EP174" s="14"/>
      <c r="EQ174" s="14"/>
      <c r="ER174" s="14"/>
      <c r="ES174" s="14"/>
      <c r="ET174" s="14"/>
      <c r="EU174" s="14"/>
      <c r="EV174" s="14"/>
      <c r="EW174" s="14"/>
    </row>
    <row r="175" spans="19:153" ht="42" x14ac:dyDescent="0.65">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4"/>
      <c r="EH175" s="14"/>
      <c r="EI175" s="14"/>
      <c r="EJ175" s="14"/>
      <c r="EK175" s="14"/>
      <c r="EL175" s="14"/>
      <c r="EM175" s="14"/>
      <c r="EN175" s="14"/>
      <c r="EO175" s="14"/>
      <c r="EP175" s="14"/>
      <c r="EQ175" s="14"/>
      <c r="ER175" s="14"/>
      <c r="ES175" s="14"/>
      <c r="ET175" s="14"/>
      <c r="EU175" s="14"/>
      <c r="EV175" s="14"/>
      <c r="EW175" s="14"/>
    </row>
    <row r="176" spans="19:153" ht="42" x14ac:dyDescent="0.65">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4"/>
      <c r="EH176" s="14"/>
      <c r="EI176" s="14"/>
      <c r="EJ176" s="14"/>
      <c r="EK176" s="14"/>
      <c r="EL176" s="14"/>
      <c r="EM176" s="14"/>
      <c r="EN176" s="14"/>
      <c r="EO176" s="14"/>
      <c r="EP176" s="14"/>
      <c r="EQ176" s="14"/>
      <c r="ER176" s="14"/>
      <c r="ES176" s="14"/>
      <c r="ET176" s="14"/>
      <c r="EU176" s="14"/>
      <c r="EV176" s="14"/>
      <c r="EW176" s="14"/>
    </row>
    <row r="177" spans="19:153" ht="42" x14ac:dyDescent="0.65">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4"/>
      <c r="EH177" s="14"/>
      <c r="EI177" s="14"/>
      <c r="EJ177" s="14"/>
      <c r="EK177" s="14"/>
      <c r="EL177" s="14"/>
      <c r="EM177" s="14"/>
      <c r="EN177" s="14"/>
      <c r="EO177" s="14"/>
      <c r="EP177" s="14"/>
      <c r="EQ177" s="14"/>
      <c r="ER177" s="14"/>
      <c r="ES177" s="14"/>
      <c r="ET177" s="14"/>
      <c r="EU177" s="14"/>
      <c r="EV177" s="14"/>
      <c r="EW177" s="14"/>
    </row>
    <row r="178" spans="19:153" ht="42" x14ac:dyDescent="0.65">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4"/>
      <c r="EH178" s="14"/>
      <c r="EI178" s="14"/>
      <c r="EJ178" s="14"/>
      <c r="EK178" s="14"/>
      <c r="EL178" s="14"/>
      <c r="EM178" s="14"/>
      <c r="EN178" s="14"/>
      <c r="EO178" s="14"/>
      <c r="EP178" s="14"/>
      <c r="EQ178" s="14"/>
      <c r="ER178" s="14"/>
      <c r="ES178" s="14"/>
      <c r="ET178" s="14"/>
      <c r="EU178" s="14"/>
      <c r="EV178" s="14"/>
      <c r="EW178" s="14"/>
    </row>
    <row r="179" spans="19:153" ht="42" x14ac:dyDescent="0.65">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2"/>
      <c r="BL179" s="13"/>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2"/>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row>
    <row r="180" spans="19:153" ht="42" x14ac:dyDescent="0.65">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2"/>
      <c r="BL180" s="13"/>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2"/>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row>
    <row r="181" spans="19:153" ht="42" x14ac:dyDescent="0.65">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2"/>
      <c r="BL181" s="13"/>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2"/>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row>
    <row r="182" spans="19:153" ht="42" x14ac:dyDescent="0.65">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2"/>
      <c r="BL182" s="13"/>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2"/>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row>
  </sheetData>
  <mergeCells count="1">
    <mergeCell ref="AS23:AX24"/>
  </mergeCells>
  <printOptions horizontalCentered="1" verticalCentered="1"/>
  <pageMargins left="0" right="0" top="0" bottom="0" header="0" footer="0"/>
  <pageSetup paperSize="8"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92036-6ABE-4E97-9308-10DF1AC38FE3}">
  <dimension ref="A1:V23"/>
  <sheetViews>
    <sheetView view="pageBreakPreview" topLeftCell="E1" zoomScale="130" zoomScaleNormal="100" zoomScaleSheetLayoutView="130" workbookViewId="0">
      <selection activeCell="I6" sqref="I6"/>
    </sheetView>
  </sheetViews>
  <sheetFormatPr defaultRowHeight="15" x14ac:dyDescent="0.25"/>
  <cols>
    <col min="1" max="1" width="4.28515625" customWidth="1"/>
    <col min="2" max="2" width="17.5703125" customWidth="1"/>
    <col min="3" max="11" width="12.28515625" customWidth="1"/>
    <col min="19" max="19" width="9.85546875" customWidth="1"/>
    <col min="20" max="20" width="13.28515625" customWidth="1"/>
  </cols>
  <sheetData>
    <row r="1" spans="1:22" ht="33.6" customHeight="1" x14ac:dyDescent="0.25">
      <c r="A1" s="97" t="s">
        <v>8</v>
      </c>
      <c r="B1" s="98" t="s">
        <v>32</v>
      </c>
      <c r="C1" s="99" t="s">
        <v>9</v>
      </c>
      <c r="D1" s="99" t="s">
        <v>40</v>
      </c>
      <c r="E1" s="99" t="s">
        <v>10</v>
      </c>
      <c r="F1" s="99" t="s">
        <v>11</v>
      </c>
      <c r="G1" s="99" t="s">
        <v>27</v>
      </c>
      <c r="H1" s="99" t="s">
        <v>13</v>
      </c>
      <c r="I1" s="99" t="s">
        <v>35</v>
      </c>
      <c r="J1" s="104" t="s">
        <v>36</v>
      </c>
      <c r="K1" s="104" t="s">
        <v>5</v>
      </c>
      <c r="L1" s="105" t="s">
        <v>0</v>
      </c>
      <c r="M1" s="105" t="s">
        <v>6</v>
      </c>
      <c r="N1" s="105" t="s">
        <v>7</v>
      </c>
      <c r="O1" s="105" t="s">
        <v>29</v>
      </c>
      <c r="P1" s="105" t="s">
        <v>14</v>
      </c>
      <c r="Q1" s="105" t="s">
        <v>15</v>
      </c>
      <c r="R1" s="105" t="s">
        <v>37</v>
      </c>
      <c r="S1" s="105" t="s">
        <v>28</v>
      </c>
      <c r="T1" s="106" t="s">
        <v>3</v>
      </c>
      <c r="U1" s="105" t="s">
        <v>41</v>
      </c>
      <c r="V1" s="105" t="s">
        <v>42</v>
      </c>
    </row>
    <row r="2" spans="1:22" ht="16.5" x14ac:dyDescent="0.25">
      <c r="A2" s="100">
        <v>1</v>
      </c>
      <c r="B2" s="98" t="s">
        <v>4</v>
      </c>
      <c r="C2" s="98">
        <v>44562</v>
      </c>
      <c r="D2" s="98">
        <v>45107</v>
      </c>
      <c r="E2" s="98">
        <v>44925</v>
      </c>
      <c r="F2" s="98">
        <v>45229</v>
      </c>
      <c r="G2" s="101">
        <v>0.34812625000000003</v>
      </c>
      <c r="H2" s="102">
        <f t="shared" ref="H2:H11" si="0">1-G2</f>
        <v>0.65187375000000003</v>
      </c>
      <c r="I2" s="101">
        <v>0.24237500000000001</v>
      </c>
      <c r="J2" s="107">
        <f>1-I2</f>
        <v>0.75762499999999999</v>
      </c>
      <c r="K2" s="108">
        <f>Home!N14*HO</f>
        <v>44835</v>
      </c>
      <c r="L2" s="109">
        <f>D2*HO-C2*HO</f>
        <v>545</v>
      </c>
      <c r="M2" s="109">
        <f>IF(AND(K2&gt;=C2,K2&lt;=D2),K2-C2,IF(K2&gt;D2,L2,0))*HO</f>
        <v>273</v>
      </c>
      <c r="N2" s="109">
        <f>L2*HO-M2*HO</f>
        <v>272</v>
      </c>
      <c r="O2" s="109">
        <f>IF(F2&gt;D2,F2-D2,0)*HO</f>
        <v>122</v>
      </c>
      <c r="P2" s="110">
        <f>M2/L2*HO</f>
        <v>0.50091743119266052</v>
      </c>
      <c r="Q2" s="110">
        <f>1-P2*HO</f>
        <v>0.49908256880733948</v>
      </c>
      <c r="R2" s="110">
        <f>O2/L2</f>
        <v>0.22385321100917432</v>
      </c>
      <c r="S2" s="110">
        <f t="shared" ref="S2:S11" si="1">I2-G2</f>
        <v>-0.10575125000000002</v>
      </c>
      <c r="T2" s="111">
        <f t="shared" ref="T2:T11" si="2">I2/G2</f>
        <v>0.69622730259496368</v>
      </c>
      <c r="U2" s="110">
        <v>0.25</v>
      </c>
      <c r="V2" s="110">
        <f>P2</f>
        <v>0.50091743119266052</v>
      </c>
    </row>
    <row r="3" spans="1:22" ht="16.5" x14ac:dyDescent="0.25">
      <c r="A3" s="100">
        <v>2</v>
      </c>
      <c r="B3" s="98" t="s">
        <v>43</v>
      </c>
      <c r="C3" s="103"/>
      <c r="D3" s="103"/>
      <c r="E3" s="103"/>
      <c r="F3" s="103"/>
      <c r="G3" s="101">
        <v>0.8</v>
      </c>
      <c r="H3" s="102">
        <f t="shared" si="0"/>
        <v>0.19999999999999996</v>
      </c>
      <c r="I3" s="101">
        <v>0.7</v>
      </c>
      <c r="J3" s="107">
        <f t="shared" ref="J3:J11" si="3">1-I3</f>
        <v>0.30000000000000004</v>
      </c>
      <c r="K3" s="112">
        <f>K2</f>
        <v>44835</v>
      </c>
      <c r="L3" s="109">
        <f t="shared" ref="L2:L11" si="4">D3-C3</f>
        <v>0</v>
      </c>
      <c r="M3" s="109">
        <f t="shared" ref="M2:M11" si="5">IF(AND(K3&gt;=C3,K3&lt;=D3),K3-C3,IF(K3&gt;D3,L3,0))</f>
        <v>0</v>
      </c>
      <c r="N3" s="109">
        <f t="shared" ref="N3:N11" si="6">L3-M3</f>
        <v>0</v>
      </c>
      <c r="O3" s="109">
        <f t="shared" ref="O2:O11" si="7">IF(F3&gt;D3,F3-D3,0)</f>
        <v>0</v>
      </c>
      <c r="P3" s="110" t="e">
        <f t="shared" ref="P3:P11" si="8">M3/L3</f>
        <v>#DIV/0!</v>
      </c>
      <c r="Q3" s="110" t="e">
        <f t="shared" ref="Q2:Q11" si="9">1-P3</f>
        <v>#DIV/0!</v>
      </c>
      <c r="R3" s="110" t="e">
        <f t="shared" ref="R3:R11" si="10">O3/L3</f>
        <v>#DIV/0!</v>
      </c>
      <c r="S3" s="110">
        <f t="shared" si="1"/>
        <v>-0.10000000000000009</v>
      </c>
      <c r="T3" s="111">
        <f t="shared" si="2"/>
        <v>0.87499999999999989</v>
      </c>
      <c r="U3" s="110">
        <v>0.25</v>
      </c>
      <c r="V3" s="110">
        <v>0.01</v>
      </c>
    </row>
    <row r="4" spans="1:22" ht="16.5" x14ac:dyDescent="0.25">
      <c r="A4" s="100">
        <v>3</v>
      </c>
      <c r="B4" s="98" t="s">
        <v>44</v>
      </c>
      <c r="C4" s="103"/>
      <c r="D4" s="103"/>
      <c r="E4" s="103"/>
      <c r="F4" s="103"/>
      <c r="G4" s="101">
        <v>0.8</v>
      </c>
      <c r="H4" s="102">
        <f t="shared" si="0"/>
        <v>0.19999999999999996</v>
      </c>
      <c r="I4" s="101">
        <v>0.7</v>
      </c>
      <c r="J4" s="107">
        <f t="shared" si="3"/>
        <v>0.30000000000000004</v>
      </c>
      <c r="K4" s="112">
        <f t="shared" ref="K4:K11" si="11">K3</f>
        <v>44835</v>
      </c>
      <c r="L4" s="109">
        <f t="shared" si="4"/>
        <v>0</v>
      </c>
      <c r="M4" s="109">
        <f t="shared" si="5"/>
        <v>0</v>
      </c>
      <c r="N4" s="109">
        <f t="shared" si="6"/>
        <v>0</v>
      </c>
      <c r="O4" s="109">
        <f t="shared" si="7"/>
        <v>0</v>
      </c>
      <c r="P4" s="110" t="e">
        <f t="shared" si="8"/>
        <v>#DIV/0!</v>
      </c>
      <c r="Q4" s="110" t="e">
        <f t="shared" si="9"/>
        <v>#DIV/0!</v>
      </c>
      <c r="R4" s="110" t="e">
        <f t="shared" si="10"/>
        <v>#DIV/0!</v>
      </c>
      <c r="S4" s="110">
        <f t="shared" si="1"/>
        <v>-0.10000000000000009</v>
      </c>
      <c r="T4" s="111">
        <f t="shared" si="2"/>
        <v>0.87499999999999989</v>
      </c>
      <c r="U4" s="110">
        <v>0.25</v>
      </c>
      <c r="V4" s="110">
        <f>SUM(U2:U5)-(V2+V3)</f>
        <v>0.48908256880733947</v>
      </c>
    </row>
    <row r="5" spans="1:22" ht="16.5" x14ac:dyDescent="0.25">
      <c r="A5" s="100">
        <v>4</v>
      </c>
      <c r="B5" s="98" t="s">
        <v>45</v>
      </c>
      <c r="C5" s="103"/>
      <c r="D5" s="103"/>
      <c r="E5" s="103"/>
      <c r="F5" s="103"/>
      <c r="G5" s="101">
        <v>0.7</v>
      </c>
      <c r="H5" s="102">
        <f t="shared" si="0"/>
        <v>0.30000000000000004</v>
      </c>
      <c r="I5" s="101">
        <v>0.6</v>
      </c>
      <c r="J5" s="107">
        <f t="shared" si="3"/>
        <v>0.4</v>
      </c>
      <c r="K5" s="112">
        <f t="shared" si="11"/>
        <v>44835</v>
      </c>
      <c r="L5" s="109">
        <f t="shared" si="4"/>
        <v>0</v>
      </c>
      <c r="M5" s="109">
        <f t="shared" si="5"/>
        <v>0</v>
      </c>
      <c r="N5" s="109">
        <f t="shared" si="6"/>
        <v>0</v>
      </c>
      <c r="O5" s="109">
        <f t="shared" si="7"/>
        <v>0</v>
      </c>
      <c r="P5" s="110" t="e">
        <f t="shared" si="8"/>
        <v>#DIV/0!</v>
      </c>
      <c r="Q5" s="110" t="e">
        <f t="shared" si="9"/>
        <v>#DIV/0!</v>
      </c>
      <c r="R5" s="110" t="e">
        <f t="shared" si="10"/>
        <v>#DIV/0!</v>
      </c>
      <c r="S5" s="110">
        <f t="shared" si="1"/>
        <v>-9.9999999999999978E-2</v>
      </c>
      <c r="T5" s="111">
        <f t="shared" si="2"/>
        <v>0.85714285714285721</v>
      </c>
      <c r="U5" s="110">
        <v>0.25</v>
      </c>
      <c r="V5" s="110"/>
    </row>
    <row r="6" spans="1:22" ht="16.5" x14ac:dyDescent="0.25">
      <c r="A6" s="100">
        <v>5</v>
      </c>
      <c r="B6" s="98" t="s">
        <v>46</v>
      </c>
      <c r="C6" s="103"/>
      <c r="D6" s="103"/>
      <c r="E6" s="103"/>
      <c r="F6" s="103"/>
      <c r="G6" s="101">
        <v>1</v>
      </c>
      <c r="H6" s="102">
        <f t="shared" si="0"/>
        <v>0</v>
      </c>
      <c r="I6" s="101">
        <v>1</v>
      </c>
      <c r="J6" s="107">
        <f t="shared" si="3"/>
        <v>0</v>
      </c>
      <c r="K6" s="112">
        <f t="shared" si="11"/>
        <v>44835</v>
      </c>
      <c r="L6" s="109">
        <f t="shared" si="4"/>
        <v>0</v>
      </c>
      <c r="M6" s="109">
        <f t="shared" si="5"/>
        <v>0</v>
      </c>
      <c r="N6" s="109">
        <f t="shared" si="6"/>
        <v>0</v>
      </c>
      <c r="O6" s="109">
        <f t="shared" si="7"/>
        <v>0</v>
      </c>
      <c r="P6" s="110" t="e">
        <f t="shared" si="8"/>
        <v>#DIV/0!</v>
      </c>
      <c r="Q6" s="110" t="e">
        <f t="shared" si="9"/>
        <v>#DIV/0!</v>
      </c>
      <c r="R6" s="110" t="e">
        <f t="shared" si="10"/>
        <v>#DIV/0!</v>
      </c>
      <c r="S6" s="110">
        <f t="shared" si="1"/>
        <v>0</v>
      </c>
      <c r="T6" s="111">
        <f t="shared" si="2"/>
        <v>1</v>
      </c>
      <c r="U6" s="105"/>
      <c r="V6" s="105"/>
    </row>
    <row r="7" spans="1:22" ht="16.5" x14ac:dyDescent="0.25">
      <c r="A7" s="100">
        <v>6</v>
      </c>
      <c r="B7" s="98" t="s">
        <v>47</v>
      </c>
      <c r="C7" s="103"/>
      <c r="D7" s="103"/>
      <c r="E7" s="103"/>
      <c r="F7" s="103"/>
      <c r="G7" s="101">
        <v>0.85</v>
      </c>
      <c r="H7" s="102">
        <f t="shared" si="0"/>
        <v>0.15000000000000002</v>
      </c>
      <c r="I7" s="101">
        <v>0.78</v>
      </c>
      <c r="J7" s="107">
        <f t="shared" si="3"/>
        <v>0.21999999999999997</v>
      </c>
      <c r="K7" s="112">
        <f t="shared" si="11"/>
        <v>44835</v>
      </c>
      <c r="L7" s="109">
        <f t="shared" si="4"/>
        <v>0</v>
      </c>
      <c r="M7" s="109">
        <f t="shared" si="5"/>
        <v>0</v>
      </c>
      <c r="N7" s="109">
        <f t="shared" si="6"/>
        <v>0</v>
      </c>
      <c r="O7" s="109">
        <f t="shared" si="7"/>
        <v>0</v>
      </c>
      <c r="P7" s="110" t="e">
        <f t="shared" si="8"/>
        <v>#DIV/0!</v>
      </c>
      <c r="Q7" s="110" t="e">
        <f t="shared" si="9"/>
        <v>#DIV/0!</v>
      </c>
      <c r="R7" s="110" t="e">
        <f t="shared" si="10"/>
        <v>#DIV/0!</v>
      </c>
      <c r="S7" s="110">
        <f t="shared" si="1"/>
        <v>-6.9999999999999951E-2</v>
      </c>
      <c r="T7" s="111">
        <f t="shared" si="2"/>
        <v>0.91764705882352948</v>
      </c>
      <c r="U7" s="110"/>
      <c r="V7" s="110"/>
    </row>
    <row r="8" spans="1:22" ht="16.5" x14ac:dyDescent="0.25">
      <c r="A8" s="100">
        <v>7</v>
      </c>
      <c r="B8" s="98" t="s">
        <v>48</v>
      </c>
      <c r="C8" s="103"/>
      <c r="D8" s="103"/>
      <c r="E8" s="103"/>
      <c r="F8" s="103"/>
      <c r="G8" s="101">
        <v>0.67</v>
      </c>
      <c r="H8" s="102">
        <f t="shared" si="0"/>
        <v>0.32999999999999996</v>
      </c>
      <c r="I8" s="101">
        <v>0.53</v>
      </c>
      <c r="J8" s="107">
        <f t="shared" si="3"/>
        <v>0.47</v>
      </c>
      <c r="K8" s="112">
        <f t="shared" si="11"/>
        <v>44835</v>
      </c>
      <c r="L8" s="109">
        <f t="shared" si="4"/>
        <v>0</v>
      </c>
      <c r="M8" s="109">
        <f t="shared" si="5"/>
        <v>0</v>
      </c>
      <c r="N8" s="109">
        <f t="shared" si="6"/>
        <v>0</v>
      </c>
      <c r="O8" s="109">
        <f t="shared" si="7"/>
        <v>0</v>
      </c>
      <c r="P8" s="110" t="e">
        <f t="shared" si="8"/>
        <v>#DIV/0!</v>
      </c>
      <c r="Q8" s="110" t="e">
        <f t="shared" si="9"/>
        <v>#DIV/0!</v>
      </c>
      <c r="R8" s="110" t="e">
        <f t="shared" si="10"/>
        <v>#DIV/0!</v>
      </c>
      <c r="S8" s="110">
        <f t="shared" si="1"/>
        <v>-0.14000000000000001</v>
      </c>
      <c r="T8" s="111">
        <f t="shared" si="2"/>
        <v>0.79104477611940294</v>
      </c>
      <c r="U8" s="110"/>
      <c r="V8" s="110"/>
    </row>
    <row r="9" spans="1:22" ht="16.5" x14ac:dyDescent="0.25">
      <c r="A9" s="100">
        <v>8</v>
      </c>
      <c r="B9" s="98" t="s">
        <v>49</v>
      </c>
      <c r="C9" s="103"/>
      <c r="D9" s="103"/>
      <c r="E9" s="103"/>
      <c r="F9" s="103"/>
      <c r="G9" s="101">
        <v>0.5</v>
      </c>
      <c r="H9" s="102">
        <f t="shared" si="0"/>
        <v>0.5</v>
      </c>
      <c r="I9" s="101">
        <v>0.42</v>
      </c>
      <c r="J9" s="107">
        <f t="shared" si="3"/>
        <v>0.58000000000000007</v>
      </c>
      <c r="K9" s="112">
        <f t="shared" si="11"/>
        <v>44835</v>
      </c>
      <c r="L9" s="109">
        <f t="shared" si="4"/>
        <v>0</v>
      </c>
      <c r="M9" s="109">
        <f t="shared" si="5"/>
        <v>0</v>
      </c>
      <c r="N9" s="109">
        <f t="shared" si="6"/>
        <v>0</v>
      </c>
      <c r="O9" s="109">
        <f t="shared" si="7"/>
        <v>0</v>
      </c>
      <c r="P9" s="110" t="e">
        <f t="shared" si="8"/>
        <v>#DIV/0!</v>
      </c>
      <c r="Q9" s="110" t="e">
        <f t="shared" si="9"/>
        <v>#DIV/0!</v>
      </c>
      <c r="R9" s="110" t="e">
        <f t="shared" si="10"/>
        <v>#DIV/0!</v>
      </c>
      <c r="S9" s="110">
        <f t="shared" si="1"/>
        <v>-8.0000000000000016E-2</v>
      </c>
      <c r="T9" s="111">
        <f t="shared" si="2"/>
        <v>0.84</v>
      </c>
      <c r="U9" s="110"/>
      <c r="V9" s="110"/>
    </row>
    <row r="10" spans="1:22" ht="16.5" x14ac:dyDescent="0.25">
      <c r="A10" s="100">
        <v>9</v>
      </c>
      <c r="B10" s="98" t="s">
        <v>50</v>
      </c>
      <c r="C10" s="103"/>
      <c r="D10" s="103"/>
      <c r="E10" s="103"/>
      <c r="F10" s="103"/>
      <c r="G10" s="101">
        <v>0.4</v>
      </c>
      <c r="H10" s="102">
        <f t="shared" si="0"/>
        <v>0.6</v>
      </c>
      <c r="I10" s="101">
        <v>0.31</v>
      </c>
      <c r="J10" s="107">
        <f t="shared" si="3"/>
        <v>0.69</v>
      </c>
      <c r="K10" s="112">
        <f t="shared" si="11"/>
        <v>44835</v>
      </c>
      <c r="L10" s="109">
        <f t="shared" si="4"/>
        <v>0</v>
      </c>
      <c r="M10" s="109">
        <f t="shared" si="5"/>
        <v>0</v>
      </c>
      <c r="N10" s="109">
        <f t="shared" si="6"/>
        <v>0</v>
      </c>
      <c r="O10" s="109">
        <f t="shared" si="7"/>
        <v>0</v>
      </c>
      <c r="P10" s="110" t="e">
        <f t="shared" si="8"/>
        <v>#DIV/0!</v>
      </c>
      <c r="Q10" s="110" t="e">
        <f t="shared" si="9"/>
        <v>#DIV/0!</v>
      </c>
      <c r="R10" s="110" t="e">
        <f t="shared" si="10"/>
        <v>#DIV/0!</v>
      </c>
      <c r="S10" s="110">
        <f t="shared" si="1"/>
        <v>-9.0000000000000024E-2</v>
      </c>
      <c r="T10" s="111">
        <f t="shared" si="2"/>
        <v>0.77499999999999991</v>
      </c>
      <c r="U10" s="110"/>
      <c r="V10" s="110"/>
    </row>
    <row r="11" spans="1:22" ht="16.5" x14ac:dyDescent="0.25">
      <c r="A11" s="100">
        <v>10</v>
      </c>
      <c r="B11" s="98" t="s">
        <v>51</v>
      </c>
      <c r="C11" s="103"/>
      <c r="D11" s="103"/>
      <c r="E11" s="103"/>
      <c r="F11" s="103"/>
      <c r="G11" s="101">
        <v>0</v>
      </c>
      <c r="H11" s="102">
        <f t="shared" si="0"/>
        <v>1</v>
      </c>
      <c r="I11" s="101">
        <v>0</v>
      </c>
      <c r="J11" s="107">
        <f t="shared" si="3"/>
        <v>1</v>
      </c>
      <c r="K11" s="112">
        <f t="shared" si="11"/>
        <v>44835</v>
      </c>
      <c r="L11" s="109">
        <f t="shared" si="4"/>
        <v>0</v>
      </c>
      <c r="M11" s="109">
        <f t="shared" si="5"/>
        <v>0</v>
      </c>
      <c r="N11" s="109">
        <f t="shared" si="6"/>
        <v>0</v>
      </c>
      <c r="O11" s="109">
        <f t="shared" si="7"/>
        <v>0</v>
      </c>
      <c r="P11" s="110" t="e">
        <f t="shared" si="8"/>
        <v>#DIV/0!</v>
      </c>
      <c r="Q11" s="110" t="e">
        <f t="shared" si="9"/>
        <v>#DIV/0!</v>
      </c>
      <c r="R11" s="110" t="e">
        <f t="shared" si="10"/>
        <v>#DIV/0!</v>
      </c>
      <c r="S11" s="110">
        <f t="shared" si="1"/>
        <v>0</v>
      </c>
      <c r="T11" s="111" t="e">
        <f t="shared" si="2"/>
        <v>#DIV/0!</v>
      </c>
      <c r="U11" s="105"/>
      <c r="V11" s="105"/>
    </row>
    <row r="14" spans="1:22" x14ac:dyDescent="0.25">
      <c r="F14" s="17"/>
      <c r="G14" s="17"/>
      <c r="H14" s="17"/>
      <c r="I14" s="17"/>
      <c r="J14" s="17"/>
      <c r="K14" s="17"/>
      <c r="M14" s="17"/>
      <c r="P14" s="18"/>
      <c r="Q14" s="19"/>
    </row>
    <row r="15" spans="1:22" x14ac:dyDescent="0.25">
      <c r="F15" s="17"/>
      <c r="G15" s="17"/>
      <c r="H15" s="17"/>
      <c r="I15" s="17"/>
      <c r="J15" s="17"/>
      <c r="K15" s="17"/>
      <c r="M15" s="17"/>
      <c r="P15" s="18"/>
      <c r="Q15" s="20"/>
    </row>
    <row r="16" spans="1:22" x14ac:dyDescent="0.25">
      <c r="F16" s="17"/>
      <c r="G16" s="17"/>
      <c r="H16" s="17"/>
      <c r="I16" s="17"/>
      <c r="J16" s="17"/>
      <c r="K16" s="17"/>
      <c r="M16" s="17"/>
      <c r="P16" s="18"/>
      <c r="Q16" s="20"/>
    </row>
    <row r="17" spans="6:17" x14ac:dyDescent="0.25">
      <c r="F17" s="17"/>
      <c r="G17" s="17"/>
      <c r="H17" s="17"/>
      <c r="I17" s="17"/>
      <c r="J17" s="17"/>
      <c r="K17" s="17"/>
      <c r="M17" s="17"/>
      <c r="P17" s="18"/>
      <c r="Q17" s="19"/>
    </row>
    <row r="18" spans="6:17" x14ac:dyDescent="0.25">
      <c r="F18" s="17"/>
      <c r="G18" s="17"/>
      <c r="H18" s="17"/>
      <c r="I18" s="17"/>
      <c r="J18" s="17"/>
      <c r="K18" s="17"/>
      <c r="P18" s="18"/>
      <c r="Q18" s="20"/>
    </row>
    <row r="19" spans="6:17" x14ac:dyDescent="0.25">
      <c r="F19" s="17"/>
      <c r="G19" s="17"/>
      <c r="H19" s="17"/>
      <c r="I19" s="17"/>
      <c r="J19" s="17"/>
      <c r="K19" s="17"/>
      <c r="P19" s="18"/>
      <c r="Q19" s="20"/>
    </row>
    <row r="20" spans="6:17" x14ac:dyDescent="0.25">
      <c r="F20" s="17"/>
      <c r="G20" s="17"/>
      <c r="H20" s="17"/>
      <c r="I20" s="17"/>
      <c r="J20" s="17"/>
      <c r="K20" s="17"/>
      <c r="M20" s="17"/>
      <c r="P20" s="18"/>
      <c r="Q20" s="20"/>
    </row>
    <row r="21" spans="6:17" x14ac:dyDescent="0.25">
      <c r="F21" s="17"/>
      <c r="G21" s="17"/>
      <c r="H21" s="17"/>
      <c r="I21" s="17"/>
      <c r="J21" s="17"/>
      <c r="K21" s="17"/>
      <c r="M21" s="17"/>
      <c r="P21" s="18"/>
      <c r="Q21" s="20"/>
    </row>
    <row r="22" spans="6:17" x14ac:dyDescent="0.25">
      <c r="F22" s="17"/>
      <c r="G22" s="17"/>
      <c r="H22" s="17"/>
      <c r="I22" s="17"/>
      <c r="J22" s="17"/>
      <c r="K22" s="17"/>
      <c r="L22" s="17"/>
      <c r="M22" s="17"/>
      <c r="P22" s="18"/>
      <c r="Q22" s="20"/>
    </row>
    <row r="23" spans="6:17" x14ac:dyDescent="0.25">
      <c r="F23" s="17"/>
      <c r="G23" s="17"/>
      <c r="H23" s="17"/>
      <c r="I23" s="17"/>
      <c r="J23" s="17"/>
      <c r="K23" s="17"/>
      <c r="L23" s="17"/>
      <c r="M23" s="17"/>
      <c r="P23" s="18"/>
      <c r="Q23" s="20"/>
    </row>
  </sheetData>
  <sheetProtection algorithmName="SHA-512" hashValue="zeV9H1PEKtirrmmQAyOqQbDrmy/b/IGAVfvqfzxaqFbfKkU+fWzEMsJOhIMiOqI0RF67YzI3tGRb3L+x5sf5vg==" saltValue="TDtdgp+tsBkMKdcGGz56Rw==" spinCount="100000" sheet="1" objects="1" scenarios="1"/>
  <phoneticPr fontId="1" type="noConversion"/>
  <pageMargins left="0.7" right="0.7" top="0.75" bottom="0.75" header="0.3" footer="0.3"/>
  <pageSetup scale="3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F6E2C-6A75-401B-96CA-276035F13B98}">
  <dimension ref="A1:W65"/>
  <sheetViews>
    <sheetView view="pageBreakPreview" topLeftCell="D1" zoomScale="85" zoomScaleNormal="100" zoomScaleSheetLayoutView="85" workbookViewId="0">
      <selection activeCell="K7" sqref="K7"/>
    </sheetView>
  </sheetViews>
  <sheetFormatPr defaultRowHeight="16.5" x14ac:dyDescent="0.3"/>
  <cols>
    <col min="1" max="1" width="13.28515625" style="2" customWidth="1"/>
    <col min="2" max="2" width="21.7109375" style="2" customWidth="1"/>
    <col min="3" max="3" width="20.140625" style="2" customWidth="1"/>
    <col min="4" max="4" width="24.28515625" style="2" customWidth="1"/>
    <col min="5" max="5" width="22.7109375" style="2" customWidth="1"/>
    <col min="6" max="6" width="15.42578125" style="2" customWidth="1"/>
    <col min="7" max="7" width="14.140625" style="2" customWidth="1"/>
    <col min="8" max="8" width="23.7109375" style="2" customWidth="1"/>
    <col min="9" max="9" width="22.28515625" style="2" customWidth="1"/>
    <col min="10" max="12" width="14.140625" style="2" customWidth="1"/>
    <col min="13" max="13" width="13.42578125" style="2" customWidth="1"/>
    <col min="14" max="14" width="16" customWidth="1"/>
    <col min="15" max="15" width="11.28515625" customWidth="1"/>
    <col min="17" max="18" width="10.140625" customWidth="1"/>
    <col min="19" max="23" width="10.7109375" customWidth="1"/>
    <col min="33" max="33" width="11.5703125" customWidth="1"/>
    <col min="34" max="34" width="13.28515625" customWidth="1"/>
    <col min="35" max="35" width="14.5703125" customWidth="1"/>
    <col min="36" max="36" width="11.28515625" customWidth="1"/>
    <col min="37" max="37" width="10.42578125" customWidth="1"/>
  </cols>
  <sheetData>
    <row r="1" spans="1:23" ht="46.15" customHeight="1" x14ac:dyDescent="0.25">
      <c r="A1" s="113" t="s">
        <v>2</v>
      </c>
      <c r="B1" s="114" t="s">
        <v>16</v>
      </c>
      <c r="C1" s="114" t="s">
        <v>17</v>
      </c>
      <c r="D1" s="117" t="s">
        <v>18</v>
      </c>
      <c r="E1" s="117" t="s">
        <v>19</v>
      </c>
      <c r="F1" s="117" t="s">
        <v>20</v>
      </c>
      <c r="G1" s="117" t="s">
        <v>3</v>
      </c>
      <c r="H1" s="117" t="s">
        <v>21</v>
      </c>
      <c r="I1" s="117" t="s">
        <v>22</v>
      </c>
      <c r="J1" s="117" t="s">
        <v>27</v>
      </c>
      <c r="K1" s="117" t="s">
        <v>1</v>
      </c>
      <c r="L1" s="117" t="s">
        <v>25</v>
      </c>
      <c r="M1" s="117" t="s">
        <v>26</v>
      </c>
      <c r="N1" s="118" t="s">
        <v>23</v>
      </c>
      <c r="O1" s="119" t="s">
        <v>24</v>
      </c>
      <c r="P1" s="119" t="s">
        <v>30</v>
      </c>
      <c r="Q1" s="119" t="s">
        <v>12</v>
      </c>
      <c r="R1" s="119" t="s">
        <v>34</v>
      </c>
      <c r="S1" s="119" t="s">
        <v>35</v>
      </c>
      <c r="T1" s="119" t="s">
        <v>33</v>
      </c>
      <c r="U1" s="119" t="s">
        <v>31</v>
      </c>
      <c r="V1" s="4" t="s">
        <v>38</v>
      </c>
      <c r="W1" s="4" t="s">
        <v>39</v>
      </c>
    </row>
    <row r="2" spans="1:23" x14ac:dyDescent="0.3">
      <c r="A2" s="115">
        <v>44562</v>
      </c>
      <c r="B2" s="116">
        <v>3201</v>
      </c>
      <c r="C2" s="116">
        <v>3000</v>
      </c>
      <c r="D2" s="120">
        <f>B2*HO</f>
        <v>3201</v>
      </c>
      <c r="E2" s="120">
        <f>C2*HO</f>
        <v>3000</v>
      </c>
      <c r="F2" s="120">
        <f>E2*HO-D2*HO</f>
        <v>-201</v>
      </c>
      <c r="G2" s="120">
        <f t="shared" ref="G2:G29" si="0">IF(B2&gt;0,E2/D2,1)</f>
        <v>0.93720712277413309</v>
      </c>
      <c r="H2" s="121">
        <f t="shared" ref="H2:H29" si="1">B2/SUM($B$2:$B$29)</f>
        <v>4.0012499999999996E-3</v>
      </c>
      <c r="I2" s="121">
        <f t="shared" ref="I2:I29" si="2">IF(C2="",NA(),(C2/SUM($B$2:$B$29)))</f>
        <v>3.7499999999999999E-3</v>
      </c>
      <c r="J2" s="122">
        <f>H2</f>
        <v>4.0012499999999996E-3</v>
      </c>
      <c r="K2" s="122">
        <f>I2</f>
        <v>3.7499999999999999E-3</v>
      </c>
      <c r="L2" s="123">
        <f t="shared" ref="L2:L29" si="3">((C2-B2)/SUM($B$2:$B$29))</f>
        <v>-2.5125000000000001E-4</v>
      </c>
      <c r="M2" s="123">
        <f>K2-J2</f>
        <v>-2.5124999999999974E-4</v>
      </c>
      <c r="N2" s="124">
        <f t="shared" ref="N2:N29" si="4">IF(C2=0,NA(),A2)</f>
        <v>44562</v>
      </c>
      <c r="O2" s="125">
        <f>DATE(YEAR(O3),MONTH(O3)-1,DAY(O3))</f>
        <v>44743</v>
      </c>
      <c r="P2" s="120">
        <f>VLOOKUP(O2,A2:K29,7,FALSE)</f>
        <v>0.43879190462689188</v>
      </c>
      <c r="Q2" s="121">
        <f>VLOOKUP(O2,A2:L29,10,FALSE)</f>
        <v>0.27775125000000001</v>
      </c>
      <c r="R2" s="121">
        <f>1-Q2</f>
        <v>0.72224874999999999</v>
      </c>
      <c r="S2" s="121">
        <f>VLOOKUP(O2,A2:M29,11,FALSE)</f>
        <v>0.12187500000000001</v>
      </c>
      <c r="T2" s="121">
        <f>1-S2</f>
        <v>0.87812500000000004</v>
      </c>
      <c r="U2" s="121">
        <f>S2-Q2</f>
        <v>-0.15587624999999999</v>
      </c>
      <c r="V2" s="6">
        <f>VLOOKUP(O2,$A$2:$L$29,8,FALSE)</f>
        <v>5.7375000000000002E-2</v>
      </c>
      <c r="W2" s="6">
        <f>VLOOKUP(O2,$A$2:$L$29,9,FALSE)</f>
        <v>3.7499999999999999E-2</v>
      </c>
    </row>
    <row r="3" spans="1:23" x14ac:dyDescent="0.3">
      <c r="A3" s="115">
        <v>44593</v>
      </c>
      <c r="B3" s="116">
        <v>17800</v>
      </c>
      <c r="C3" s="116">
        <v>3500</v>
      </c>
      <c r="D3" s="120">
        <f>D2*HO+B3*HO</f>
        <v>21001</v>
      </c>
      <c r="E3" s="120">
        <f>IF(C3="",NA(),E2+C3)*HO</f>
        <v>6500</v>
      </c>
      <c r="F3" s="120">
        <f>E3*HO-D3*HO</f>
        <v>-14501</v>
      </c>
      <c r="G3" s="120">
        <f t="shared" si="0"/>
        <v>0.30950907099661923</v>
      </c>
      <c r="H3" s="121">
        <f t="shared" si="1"/>
        <v>2.2249999999999999E-2</v>
      </c>
      <c r="I3" s="121">
        <f t="shared" si="2"/>
        <v>4.3750000000000004E-3</v>
      </c>
      <c r="J3" s="122">
        <f t="shared" ref="J3:J29" si="5">J2+H3</f>
        <v>2.6251249999999997E-2</v>
      </c>
      <c r="K3" s="122">
        <f t="shared" ref="K3:K29" si="6">IF(I3="",NA(),K2+I3)</f>
        <v>8.1250000000000003E-3</v>
      </c>
      <c r="L3" s="123">
        <f>((C3-B3)/SUM($B$2:$B$29))</f>
        <v>-1.7874999999999999E-2</v>
      </c>
      <c r="M3" s="123">
        <f t="shared" ref="M3:M29" si="7">K3-J3</f>
        <v>-1.8126249999999997E-2</v>
      </c>
      <c r="N3" s="124">
        <f t="shared" si="4"/>
        <v>44593</v>
      </c>
      <c r="O3" s="125">
        <f>DATE(YEAR(O4),MONTH(O4)-1,DAY(O4))</f>
        <v>44774</v>
      </c>
      <c r="P3" s="120">
        <f>VLOOKUP(O3,A2:K29,7,FALSE)</f>
        <v>0.55775095826361443</v>
      </c>
      <c r="Q3" s="121">
        <f>VLOOKUP(O3,A2:L29,10,FALSE)</f>
        <v>0.31600125000000001</v>
      </c>
      <c r="R3" s="121">
        <f>1-Q3</f>
        <v>0.68399874999999999</v>
      </c>
      <c r="S3" s="121">
        <f>VLOOKUP(O3,A2:M29,11,FALSE)</f>
        <v>0.17625000000000002</v>
      </c>
      <c r="T3" s="121">
        <f>1-S3</f>
        <v>0.82374999999999998</v>
      </c>
      <c r="U3" s="121">
        <f>S3-Q3</f>
        <v>-0.13975124999999999</v>
      </c>
      <c r="V3" s="6">
        <f>VLOOKUP(O3,$A$2:$L$29,8,FALSE)</f>
        <v>3.8249999999999999E-2</v>
      </c>
      <c r="W3" s="6">
        <f>VLOOKUP(O3,$A$2:$L$29,9,FALSE)</f>
        <v>5.4375E-2</v>
      </c>
    </row>
    <row r="4" spans="1:23" x14ac:dyDescent="0.3">
      <c r="A4" s="115">
        <v>44621</v>
      </c>
      <c r="B4" s="116">
        <v>22900</v>
      </c>
      <c r="C4" s="116">
        <v>10000</v>
      </c>
      <c r="D4" s="120">
        <f>D3*HO+B4*HO</f>
        <v>43901</v>
      </c>
      <c r="E4" s="120">
        <f>IF(C4="",NA(),E3+C4)*HO</f>
        <v>16500</v>
      </c>
      <c r="F4" s="120">
        <f>E4*HO-D4*HO</f>
        <v>-27401</v>
      </c>
      <c r="G4" s="120">
        <f t="shared" si="0"/>
        <v>0.37584565271861686</v>
      </c>
      <c r="H4" s="121">
        <f t="shared" si="1"/>
        <v>2.8625000000000001E-2</v>
      </c>
      <c r="I4" s="121">
        <f t="shared" si="2"/>
        <v>1.2500000000000001E-2</v>
      </c>
      <c r="J4" s="122">
        <f t="shared" si="5"/>
        <v>5.4876250000000001E-2</v>
      </c>
      <c r="K4" s="122">
        <f t="shared" si="6"/>
        <v>2.0625000000000001E-2</v>
      </c>
      <c r="L4" s="123">
        <f t="shared" si="3"/>
        <v>-1.6125E-2</v>
      </c>
      <c r="M4" s="123">
        <f t="shared" si="7"/>
        <v>-3.4251249999999997E-2</v>
      </c>
      <c r="N4" s="124">
        <f t="shared" si="4"/>
        <v>44621</v>
      </c>
      <c r="O4" s="125">
        <f>DATE(YEAR(O5),MONTH(O5)-1,DAY(O5))</f>
        <v>44805</v>
      </c>
      <c r="P4" s="120">
        <f>VLOOKUP(O4,A2:K29,7,FALSE)</f>
        <v>0.69622730259496379</v>
      </c>
      <c r="Q4" s="121">
        <f>VLOOKUP(O4,A2:L29,10,FALSE)</f>
        <v>0.34812625000000003</v>
      </c>
      <c r="R4" s="121">
        <f>1-Q4</f>
        <v>0.65187375000000003</v>
      </c>
      <c r="S4" s="121">
        <f>VLOOKUP(O4,A2:M29,11,FALSE)</f>
        <v>0.24237500000000001</v>
      </c>
      <c r="T4" s="121">
        <f>1-S4</f>
        <v>0.75762499999999999</v>
      </c>
      <c r="U4" s="121">
        <f>S4-Q4</f>
        <v>-0.10575125000000002</v>
      </c>
      <c r="V4" s="6">
        <f>VLOOKUP(O4,$A$2:$L$29,8,FALSE)</f>
        <v>3.2125000000000001E-2</v>
      </c>
      <c r="W4" s="6">
        <f>VLOOKUP(O4,$A$2:$L$29,9,FALSE)</f>
        <v>6.6125000000000003E-2</v>
      </c>
    </row>
    <row r="5" spans="1:23" x14ac:dyDescent="0.3">
      <c r="A5" s="115">
        <v>44652</v>
      </c>
      <c r="B5" s="116">
        <v>30700</v>
      </c>
      <c r="C5" s="116">
        <v>9000</v>
      </c>
      <c r="D5" s="120">
        <f>D4*HO+B5*HO</f>
        <v>74601</v>
      </c>
      <c r="E5" s="120">
        <f>IF(C5="",NA(),E4+C5)*HO</f>
        <v>25500</v>
      </c>
      <c r="F5" s="120">
        <f>E5*HO-D5*HO</f>
        <v>-49101</v>
      </c>
      <c r="G5" s="120">
        <f t="shared" si="0"/>
        <v>0.34181847428318657</v>
      </c>
      <c r="H5" s="121">
        <f t="shared" si="1"/>
        <v>3.8374999999999999E-2</v>
      </c>
      <c r="I5" s="121">
        <f t="shared" si="2"/>
        <v>1.125E-2</v>
      </c>
      <c r="J5" s="122">
        <f t="shared" si="5"/>
        <v>9.3251250000000008E-2</v>
      </c>
      <c r="K5" s="122">
        <f t="shared" si="6"/>
        <v>3.1875000000000001E-2</v>
      </c>
      <c r="L5" s="123">
        <f t="shared" si="3"/>
        <v>-2.7125E-2</v>
      </c>
      <c r="M5" s="123">
        <f t="shared" si="7"/>
        <v>-6.1376250000000007E-2</v>
      </c>
      <c r="N5" s="124">
        <f t="shared" si="4"/>
        <v>44652</v>
      </c>
      <c r="O5" s="125">
        <f>'Time Schedule Input'!K2</f>
        <v>44835</v>
      </c>
      <c r="P5" s="120">
        <f>VLOOKUP(O5,A2:K29,7,FALSE)</f>
        <v>0.80633064556451484</v>
      </c>
      <c r="Q5" s="121">
        <f>VLOOKUP(O5,A2:L29,10,FALSE)</f>
        <v>0.37500125000000001</v>
      </c>
      <c r="R5" s="121">
        <f>1-Q5</f>
        <v>0.62499875000000005</v>
      </c>
      <c r="S5" s="121">
        <f>VLOOKUP(O5,A2:M29,11,FALSE)</f>
        <v>0.302375</v>
      </c>
      <c r="T5" s="121">
        <f>1-S5</f>
        <v>0.69762499999999994</v>
      </c>
      <c r="U5" s="121">
        <f>S5-Q5</f>
        <v>-7.2626250000000003E-2</v>
      </c>
      <c r="V5" s="6">
        <f>VLOOKUP(O5,$A$2:$L$29,8,FALSE)</f>
        <v>2.6875E-2</v>
      </c>
      <c r="W5" s="6">
        <f>VLOOKUP(O5,$A$2:$L$29,9,FALSE)</f>
        <v>0.06</v>
      </c>
    </row>
    <row r="6" spans="1:23" x14ac:dyDescent="0.3">
      <c r="A6" s="115">
        <v>44682</v>
      </c>
      <c r="B6" s="116">
        <v>45800</v>
      </c>
      <c r="C6" s="116">
        <v>20000</v>
      </c>
      <c r="D6" s="120">
        <f>D5*HO+B6*HO</f>
        <v>120401</v>
      </c>
      <c r="E6" s="120">
        <f>IF(C6="",NA(),E5+C6)*HO</f>
        <v>45500</v>
      </c>
      <c r="F6" s="120">
        <f>E6*HO-D6*HO</f>
        <v>-74901</v>
      </c>
      <c r="G6" s="120">
        <f t="shared" si="0"/>
        <v>0.37790383800798999</v>
      </c>
      <c r="H6" s="121">
        <f t="shared" si="1"/>
        <v>5.7250000000000002E-2</v>
      </c>
      <c r="I6" s="121">
        <f t="shared" si="2"/>
        <v>2.5000000000000001E-2</v>
      </c>
      <c r="J6" s="122">
        <f t="shared" si="5"/>
        <v>0.15050125</v>
      </c>
      <c r="K6" s="122">
        <f t="shared" si="6"/>
        <v>5.6875000000000002E-2</v>
      </c>
      <c r="L6" s="123">
        <f t="shared" si="3"/>
        <v>-3.2250000000000001E-2</v>
      </c>
      <c r="M6" s="123">
        <f t="shared" si="7"/>
        <v>-9.3626249999999994E-2</v>
      </c>
      <c r="N6" s="124">
        <f t="shared" si="4"/>
        <v>44682</v>
      </c>
      <c r="O6" s="125"/>
      <c r="P6" s="120"/>
      <c r="Q6" s="121"/>
      <c r="R6" s="121"/>
      <c r="S6" s="121"/>
      <c r="T6" s="120"/>
      <c r="U6" s="120"/>
      <c r="V6" s="5"/>
      <c r="W6" s="5"/>
    </row>
    <row r="7" spans="1:23" x14ac:dyDescent="0.3">
      <c r="A7" s="115">
        <v>44713</v>
      </c>
      <c r="B7" s="116">
        <v>55900</v>
      </c>
      <c r="C7" s="116">
        <v>22000</v>
      </c>
      <c r="D7" s="120">
        <f>D6*HO+B7*HO</f>
        <v>176301</v>
      </c>
      <c r="E7" s="120">
        <f>IF(C7="",NA(),E6+C7)*HO</f>
        <v>67500</v>
      </c>
      <c r="F7" s="120">
        <f>E7*HO-D7*HO</f>
        <v>-108801</v>
      </c>
      <c r="G7" s="120">
        <f t="shared" si="0"/>
        <v>0.38286793608657921</v>
      </c>
      <c r="H7" s="121">
        <f t="shared" si="1"/>
        <v>6.9875000000000007E-2</v>
      </c>
      <c r="I7" s="121">
        <f t="shared" si="2"/>
        <v>2.75E-2</v>
      </c>
      <c r="J7" s="122">
        <f t="shared" si="5"/>
        <v>0.22037625</v>
      </c>
      <c r="K7" s="122">
        <f t="shared" si="6"/>
        <v>8.4375000000000006E-2</v>
      </c>
      <c r="L7" s="123">
        <f t="shared" si="3"/>
        <v>-4.2375000000000003E-2</v>
      </c>
      <c r="M7" s="123">
        <f t="shared" si="7"/>
        <v>-0.13600124999999999</v>
      </c>
      <c r="N7" s="124">
        <f t="shared" si="4"/>
        <v>44713</v>
      </c>
      <c r="O7" s="125"/>
      <c r="P7" s="120"/>
      <c r="Q7" s="120"/>
      <c r="R7" s="121"/>
      <c r="S7" s="120"/>
      <c r="T7" s="120"/>
      <c r="U7" s="120"/>
      <c r="V7" s="5"/>
      <c r="W7" s="5"/>
    </row>
    <row r="8" spans="1:23" x14ac:dyDescent="0.3">
      <c r="A8" s="115">
        <v>44743</v>
      </c>
      <c r="B8" s="116">
        <v>45900</v>
      </c>
      <c r="C8" s="116">
        <v>30000</v>
      </c>
      <c r="D8" s="120">
        <f>D7*HO+B8*HO</f>
        <v>222201</v>
      </c>
      <c r="E8" s="120">
        <f>IF(C8="",NA(),E7+C8)*HO</f>
        <v>97500</v>
      </c>
      <c r="F8" s="120">
        <f>E8*HO-D8*HO</f>
        <v>-124701</v>
      </c>
      <c r="G8" s="120">
        <f t="shared" si="0"/>
        <v>0.43879190462689188</v>
      </c>
      <c r="H8" s="121">
        <f t="shared" si="1"/>
        <v>5.7375000000000002E-2</v>
      </c>
      <c r="I8" s="121">
        <f t="shared" si="2"/>
        <v>3.7499999999999999E-2</v>
      </c>
      <c r="J8" s="122">
        <f t="shared" si="5"/>
        <v>0.27775125000000001</v>
      </c>
      <c r="K8" s="122">
        <f t="shared" si="6"/>
        <v>0.12187500000000001</v>
      </c>
      <c r="L8" s="123">
        <f t="shared" si="3"/>
        <v>-1.9875E-2</v>
      </c>
      <c r="M8" s="123">
        <f t="shared" si="7"/>
        <v>-0.15587624999999999</v>
      </c>
      <c r="N8" s="124">
        <f t="shared" si="4"/>
        <v>44743</v>
      </c>
      <c r="O8" s="125"/>
      <c r="P8" s="120"/>
      <c r="Q8" s="120"/>
      <c r="R8" s="121"/>
      <c r="S8" s="120"/>
      <c r="T8" s="120"/>
      <c r="U8" s="120"/>
      <c r="V8" s="5"/>
      <c r="W8" s="5"/>
    </row>
    <row r="9" spans="1:23" x14ac:dyDescent="0.3">
      <c r="A9" s="115">
        <v>44774</v>
      </c>
      <c r="B9" s="116">
        <v>30600</v>
      </c>
      <c r="C9" s="116">
        <v>43500</v>
      </c>
      <c r="D9" s="120">
        <f>D8*HO+B9*HO</f>
        <v>252801</v>
      </c>
      <c r="E9" s="120">
        <f>IF(C9="",NA(),E8+C9)*HO</f>
        <v>141000</v>
      </c>
      <c r="F9" s="120">
        <f>E9*HO-D9*HO</f>
        <v>-111801</v>
      </c>
      <c r="G9" s="120">
        <f t="shared" si="0"/>
        <v>0.55775095826361443</v>
      </c>
      <c r="H9" s="121">
        <f t="shared" si="1"/>
        <v>3.8249999999999999E-2</v>
      </c>
      <c r="I9" s="121">
        <f t="shared" si="2"/>
        <v>5.4375E-2</v>
      </c>
      <c r="J9" s="122">
        <f t="shared" si="5"/>
        <v>0.31600125000000001</v>
      </c>
      <c r="K9" s="122">
        <f t="shared" si="6"/>
        <v>0.17625000000000002</v>
      </c>
      <c r="L9" s="123">
        <f t="shared" si="3"/>
        <v>1.6125E-2</v>
      </c>
      <c r="M9" s="123">
        <f t="shared" si="7"/>
        <v>-0.13975124999999999</v>
      </c>
      <c r="N9" s="124">
        <f t="shared" si="4"/>
        <v>44774</v>
      </c>
      <c r="O9" s="125"/>
      <c r="P9" s="120"/>
      <c r="Q9" s="120"/>
      <c r="R9" s="121"/>
      <c r="S9" s="120"/>
      <c r="T9" s="120"/>
      <c r="U9" s="120"/>
      <c r="V9" s="5"/>
      <c r="W9" s="5"/>
    </row>
    <row r="10" spans="1:23" x14ac:dyDescent="0.3">
      <c r="A10" s="115">
        <v>44805</v>
      </c>
      <c r="B10" s="116">
        <v>25700</v>
      </c>
      <c r="C10" s="116">
        <v>52900</v>
      </c>
      <c r="D10" s="120">
        <f>D9*HO+B10*HO</f>
        <v>278501</v>
      </c>
      <c r="E10" s="120">
        <f>IF(C10="",NA(),E9+C10)*HO</f>
        <v>193900</v>
      </c>
      <c r="F10" s="120">
        <f>E10*HO-D10*HO</f>
        <v>-84601</v>
      </c>
      <c r="G10" s="120">
        <f t="shared" si="0"/>
        <v>0.69622730259496379</v>
      </c>
      <c r="H10" s="121">
        <f t="shared" si="1"/>
        <v>3.2125000000000001E-2</v>
      </c>
      <c r="I10" s="121">
        <f t="shared" si="2"/>
        <v>6.6125000000000003E-2</v>
      </c>
      <c r="J10" s="122">
        <f t="shared" si="5"/>
        <v>0.34812625000000003</v>
      </c>
      <c r="K10" s="122">
        <f t="shared" si="6"/>
        <v>0.24237500000000001</v>
      </c>
      <c r="L10" s="123">
        <f t="shared" si="3"/>
        <v>3.4000000000000002E-2</v>
      </c>
      <c r="M10" s="123">
        <f t="shared" si="7"/>
        <v>-0.10575125000000002</v>
      </c>
      <c r="N10" s="124">
        <f t="shared" si="4"/>
        <v>44805</v>
      </c>
      <c r="O10" s="125"/>
      <c r="P10" s="120"/>
      <c r="Q10" s="120"/>
      <c r="R10" s="121"/>
      <c r="S10" s="120"/>
      <c r="T10" s="120"/>
      <c r="U10" s="120"/>
      <c r="V10" s="5"/>
      <c r="W10" s="5"/>
    </row>
    <row r="11" spans="1:23" x14ac:dyDescent="0.3">
      <c r="A11" s="115">
        <v>44835</v>
      </c>
      <c r="B11" s="116">
        <v>21500</v>
      </c>
      <c r="C11" s="116">
        <v>48000</v>
      </c>
      <c r="D11" s="120">
        <f>D10*HO+B11*HO</f>
        <v>300001</v>
      </c>
      <c r="E11" s="120">
        <f>IF(C11="",NA(),E10+C11)*HO</f>
        <v>241900</v>
      </c>
      <c r="F11" s="120">
        <f>E11*HO-D11*HO</f>
        <v>-58101</v>
      </c>
      <c r="G11" s="120">
        <f t="shared" si="0"/>
        <v>0.80633064556451484</v>
      </c>
      <c r="H11" s="121">
        <f t="shared" si="1"/>
        <v>2.6875E-2</v>
      </c>
      <c r="I11" s="121">
        <f t="shared" si="2"/>
        <v>0.06</v>
      </c>
      <c r="J11" s="122">
        <f t="shared" si="5"/>
        <v>0.37500125000000001</v>
      </c>
      <c r="K11" s="122">
        <f t="shared" si="6"/>
        <v>0.302375</v>
      </c>
      <c r="L11" s="123">
        <f t="shared" si="3"/>
        <v>3.3125000000000002E-2</v>
      </c>
      <c r="M11" s="123">
        <f t="shared" si="7"/>
        <v>-7.2626250000000003E-2</v>
      </c>
      <c r="N11" s="124">
        <f t="shared" si="4"/>
        <v>44835</v>
      </c>
      <c r="O11" s="125"/>
      <c r="P11" s="120"/>
      <c r="Q11" s="120"/>
      <c r="R11" s="121"/>
      <c r="S11" s="120"/>
      <c r="T11" s="120"/>
      <c r="U11" s="120"/>
      <c r="V11" s="5"/>
      <c r="W11" s="5"/>
    </row>
    <row r="12" spans="1:23" x14ac:dyDescent="0.3">
      <c r="A12" s="115">
        <v>44866</v>
      </c>
      <c r="B12" s="116">
        <v>18900</v>
      </c>
      <c r="C12" s="116">
        <v>35000</v>
      </c>
      <c r="D12" s="120">
        <f>D11*HO+B12*HO</f>
        <v>318901</v>
      </c>
      <c r="E12" s="120">
        <f>IF(C12="",NA(),E11+C12)*HO</f>
        <v>276900</v>
      </c>
      <c r="F12" s="120">
        <f>E12*HO-D12*HO</f>
        <v>-42001</v>
      </c>
      <c r="G12" s="120">
        <f t="shared" si="0"/>
        <v>0.86829454909203796</v>
      </c>
      <c r="H12" s="121">
        <f t="shared" si="1"/>
        <v>2.3625E-2</v>
      </c>
      <c r="I12" s="121">
        <f t="shared" si="2"/>
        <v>4.3749999999999997E-2</v>
      </c>
      <c r="J12" s="122">
        <f t="shared" si="5"/>
        <v>0.39862625000000002</v>
      </c>
      <c r="K12" s="122">
        <f t="shared" si="6"/>
        <v>0.34612500000000002</v>
      </c>
      <c r="L12" s="123">
        <f t="shared" si="3"/>
        <v>2.0125000000000001E-2</v>
      </c>
      <c r="M12" s="123">
        <f t="shared" si="7"/>
        <v>-5.2501249999999999E-2</v>
      </c>
      <c r="N12" s="124">
        <f t="shared" si="4"/>
        <v>44866</v>
      </c>
      <c r="O12" s="125"/>
      <c r="P12" s="120"/>
      <c r="Q12" s="120"/>
      <c r="R12" s="121"/>
      <c r="S12" s="120"/>
      <c r="T12" s="120"/>
      <c r="U12" s="120"/>
      <c r="V12" s="5"/>
      <c r="W12" s="5"/>
    </row>
    <row r="13" spans="1:23" x14ac:dyDescent="0.3">
      <c r="A13" s="115">
        <v>44896</v>
      </c>
      <c r="B13" s="116">
        <v>25200</v>
      </c>
      <c r="C13" s="116">
        <v>20000</v>
      </c>
      <c r="D13" s="120">
        <f>D12*HO+B13*HO</f>
        <v>344101</v>
      </c>
      <c r="E13" s="120">
        <f>IF(C13="",NA(),E12+C13)*HO</f>
        <v>296900</v>
      </c>
      <c r="F13" s="120">
        <f>E13*HO-D13*HO</f>
        <v>-47201</v>
      </c>
      <c r="G13" s="120">
        <f t="shared" si="0"/>
        <v>0.86282806501579479</v>
      </c>
      <c r="H13" s="121">
        <f t="shared" si="1"/>
        <v>3.15E-2</v>
      </c>
      <c r="I13" s="121">
        <f t="shared" si="2"/>
        <v>2.5000000000000001E-2</v>
      </c>
      <c r="J13" s="122">
        <f t="shared" si="5"/>
        <v>0.43012625000000004</v>
      </c>
      <c r="K13" s="122">
        <f t="shared" si="6"/>
        <v>0.37112500000000004</v>
      </c>
      <c r="L13" s="123">
        <f t="shared" si="3"/>
        <v>-6.4999999999999997E-3</v>
      </c>
      <c r="M13" s="123">
        <f t="shared" si="7"/>
        <v>-5.9001250000000005E-2</v>
      </c>
      <c r="N13" s="124">
        <f t="shared" si="4"/>
        <v>44896</v>
      </c>
      <c r="O13" s="125"/>
      <c r="P13" s="120"/>
      <c r="Q13" s="120"/>
      <c r="R13" s="120"/>
      <c r="S13" s="120"/>
      <c r="T13" s="120"/>
      <c r="U13" s="120"/>
      <c r="V13" s="24"/>
      <c r="W13" s="24"/>
    </row>
    <row r="14" spans="1:23" x14ac:dyDescent="0.3">
      <c r="A14" s="115">
        <v>44927</v>
      </c>
      <c r="B14" s="116">
        <v>33800</v>
      </c>
      <c r="C14" s="116">
        <v>18900</v>
      </c>
      <c r="D14" s="120">
        <f>D13*HO+B14*HO</f>
        <v>377901</v>
      </c>
      <c r="E14" s="120">
        <f>IF(C14="",NA(),E13+C14)*HO</f>
        <v>315800</v>
      </c>
      <c r="F14" s="120">
        <f>E14*HO-D14*HO</f>
        <v>-62101</v>
      </c>
      <c r="G14" s="120">
        <f t="shared" si="0"/>
        <v>0.83566860103572105</v>
      </c>
      <c r="H14" s="121">
        <f t="shared" si="1"/>
        <v>4.2250000000000003E-2</v>
      </c>
      <c r="I14" s="121">
        <f t="shared" si="2"/>
        <v>2.3625E-2</v>
      </c>
      <c r="J14" s="122">
        <f t="shared" si="5"/>
        <v>0.47237625000000005</v>
      </c>
      <c r="K14" s="122">
        <f t="shared" si="6"/>
        <v>0.39475000000000005</v>
      </c>
      <c r="L14" s="123">
        <f t="shared" si="3"/>
        <v>-1.8624999999999999E-2</v>
      </c>
      <c r="M14" s="123">
        <f t="shared" si="7"/>
        <v>-7.7626250000000008E-2</v>
      </c>
      <c r="N14" s="124">
        <f t="shared" si="4"/>
        <v>44927</v>
      </c>
      <c r="O14" s="125"/>
      <c r="P14" s="120"/>
      <c r="Q14" s="120"/>
      <c r="R14" s="120"/>
      <c r="S14" s="120"/>
      <c r="T14" s="120"/>
      <c r="U14" s="120"/>
      <c r="V14" s="24"/>
      <c r="W14" s="24"/>
    </row>
    <row r="15" spans="1:23" x14ac:dyDescent="0.3">
      <c r="A15" s="115">
        <v>44958</v>
      </c>
      <c r="B15" s="116">
        <v>40900</v>
      </c>
      <c r="C15" s="116">
        <v>27600</v>
      </c>
      <c r="D15" s="120">
        <f>D14*HO+B15*HO</f>
        <v>418801</v>
      </c>
      <c r="E15" s="120">
        <f>IF(C15="",NA(),E14+C15)*HO</f>
        <v>343400</v>
      </c>
      <c r="F15" s="120">
        <f>E15*HO-D15*HO</f>
        <v>-75401</v>
      </c>
      <c r="G15" s="120">
        <f t="shared" si="0"/>
        <v>0.81995983772722603</v>
      </c>
      <c r="H15" s="121">
        <f t="shared" si="1"/>
        <v>5.1124999999999997E-2</v>
      </c>
      <c r="I15" s="121">
        <f t="shared" si="2"/>
        <v>3.4500000000000003E-2</v>
      </c>
      <c r="J15" s="122">
        <f t="shared" si="5"/>
        <v>0.52350125000000003</v>
      </c>
      <c r="K15" s="122">
        <f t="shared" si="6"/>
        <v>0.42925000000000002</v>
      </c>
      <c r="L15" s="123">
        <f t="shared" si="3"/>
        <v>-1.6625000000000001E-2</v>
      </c>
      <c r="M15" s="123">
        <f t="shared" si="7"/>
        <v>-9.4251250000000009E-2</v>
      </c>
      <c r="N15" s="124">
        <f t="shared" si="4"/>
        <v>44958</v>
      </c>
      <c r="O15" s="125"/>
      <c r="P15" s="120"/>
      <c r="Q15" s="120"/>
      <c r="R15" s="120"/>
      <c r="S15" s="120"/>
      <c r="T15" s="120"/>
      <c r="U15" s="120"/>
      <c r="V15" s="24"/>
      <c r="W15" s="24"/>
    </row>
    <row r="16" spans="1:23" x14ac:dyDescent="0.3">
      <c r="A16" s="115">
        <v>44986</v>
      </c>
      <c r="B16" s="116">
        <v>49800</v>
      </c>
      <c r="C16" s="116">
        <v>35900</v>
      </c>
      <c r="D16" s="120">
        <f>D15*HO+B16*HO</f>
        <v>468601</v>
      </c>
      <c r="E16" s="120">
        <f>IF(C16="",NA(),E15+C16)*HO</f>
        <v>379300</v>
      </c>
      <c r="F16" s="120">
        <f>E16*HO-D16*HO</f>
        <v>-89301</v>
      </c>
      <c r="G16" s="120">
        <f t="shared" si="0"/>
        <v>0.80943062434779267</v>
      </c>
      <c r="H16" s="121">
        <f t="shared" si="1"/>
        <v>6.225E-2</v>
      </c>
      <c r="I16" s="121">
        <f t="shared" si="2"/>
        <v>4.4874999999999998E-2</v>
      </c>
      <c r="J16" s="122">
        <f t="shared" si="5"/>
        <v>0.58575125000000006</v>
      </c>
      <c r="K16" s="122">
        <f t="shared" si="6"/>
        <v>0.47412500000000002</v>
      </c>
      <c r="L16" s="123">
        <f t="shared" si="3"/>
        <v>-1.7375000000000002E-2</v>
      </c>
      <c r="M16" s="123">
        <f t="shared" si="7"/>
        <v>-0.11162625000000004</v>
      </c>
      <c r="N16" s="124">
        <f t="shared" si="4"/>
        <v>44986</v>
      </c>
      <c r="O16" s="125"/>
      <c r="P16" s="120"/>
      <c r="Q16" s="120"/>
      <c r="R16" s="120"/>
      <c r="S16" s="120"/>
      <c r="T16" s="120"/>
      <c r="U16" s="120"/>
      <c r="V16" s="24"/>
      <c r="W16" s="24"/>
    </row>
    <row r="17" spans="1:23" x14ac:dyDescent="0.3">
      <c r="A17" s="115">
        <v>45017</v>
      </c>
      <c r="B17" s="116">
        <v>65800</v>
      </c>
      <c r="C17" s="116">
        <v>48800</v>
      </c>
      <c r="D17" s="120">
        <f>D16*HO+B17*HO</f>
        <v>534401</v>
      </c>
      <c r="E17" s="120">
        <f>IF(C17="",NA(),E16+C17)*HO</f>
        <v>428100</v>
      </c>
      <c r="F17" s="120">
        <f>E17*HO-D17*HO</f>
        <v>-106301</v>
      </c>
      <c r="G17" s="120">
        <f t="shared" si="0"/>
        <v>0.80108383030720376</v>
      </c>
      <c r="H17" s="121">
        <f t="shared" si="1"/>
        <v>8.2250000000000004E-2</v>
      </c>
      <c r="I17" s="121">
        <f t="shared" si="2"/>
        <v>6.0999999999999999E-2</v>
      </c>
      <c r="J17" s="122">
        <f t="shared" si="5"/>
        <v>0.6680012500000001</v>
      </c>
      <c r="K17" s="122">
        <f t="shared" si="6"/>
        <v>0.53512500000000007</v>
      </c>
      <c r="L17" s="123">
        <f t="shared" si="3"/>
        <v>-2.1250000000000002E-2</v>
      </c>
      <c r="M17" s="123">
        <f t="shared" si="7"/>
        <v>-0.13287625000000003</v>
      </c>
      <c r="N17" s="124">
        <f t="shared" si="4"/>
        <v>45017</v>
      </c>
      <c r="O17" s="125"/>
      <c r="P17" s="120"/>
      <c r="Q17" s="120"/>
      <c r="R17" s="120"/>
      <c r="S17" s="120"/>
      <c r="T17" s="120"/>
      <c r="U17" s="120"/>
      <c r="V17" s="24"/>
      <c r="W17" s="24"/>
    </row>
    <row r="18" spans="1:23" x14ac:dyDescent="0.3">
      <c r="A18" s="115">
        <v>45047</v>
      </c>
      <c r="B18" s="116">
        <v>70200</v>
      </c>
      <c r="C18" s="116">
        <v>55700</v>
      </c>
      <c r="D18" s="120">
        <f>D17*HO+B18*HO</f>
        <v>604601</v>
      </c>
      <c r="E18" s="120">
        <f>IF(C18="",NA(),E17+C18)*HO</f>
        <v>483800</v>
      </c>
      <c r="F18" s="120">
        <f>E18*HO-D18*HO</f>
        <v>-120801</v>
      </c>
      <c r="G18" s="120">
        <f t="shared" si="0"/>
        <v>0.80019715481780551</v>
      </c>
      <c r="H18" s="121">
        <f t="shared" si="1"/>
        <v>8.7749999999999995E-2</v>
      </c>
      <c r="I18" s="121">
        <f t="shared" si="2"/>
        <v>6.9625000000000006E-2</v>
      </c>
      <c r="J18" s="122">
        <f t="shared" si="5"/>
        <v>0.7557512500000001</v>
      </c>
      <c r="K18" s="122">
        <f t="shared" si="6"/>
        <v>0.60475000000000012</v>
      </c>
      <c r="L18" s="123">
        <f t="shared" si="3"/>
        <v>-1.8124999999999999E-2</v>
      </c>
      <c r="M18" s="123">
        <f t="shared" si="7"/>
        <v>-0.15100124999999998</v>
      </c>
      <c r="N18" s="124">
        <f t="shared" si="4"/>
        <v>45047</v>
      </c>
      <c r="O18" s="125"/>
      <c r="P18" s="120"/>
      <c r="Q18" s="120"/>
      <c r="R18" s="120"/>
      <c r="S18" s="120"/>
      <c r="T18" s="120"/>
      <c r="U18" s="120"/>
      <c r="V18" s="24"/>
      <c r="W18" s="24"/>
    </row>
    <row r="19" spans="1:23" x14ac:dyDescent="0.3">
      <c r="A19" s="115">
        <v>45078</v>
      </c>
      <c r="B19" s="116">
        <v>50699</v>
      </c>
      <c r="C19" s="116">
        <v>68600</v>
      </c>
      <c r="D19" s="120">
        <f>D18*HO+B19*HO</f>
        <v>655300</v>
      </c>
      <c r="E19" s="120">
        <f>IF(C19="",NA(),E18+C19)*HO</f>
        <v>552400</v>
      </c>
      <c r="F19" s="120">
        <f>E19*HO-D19*HO</f>
        <v>-102900</v>
      </c>
      <c r="G19" s="120">
        <f t="shared" si="0"/>
        <v>0.8429726842667481</v>
      </c>
      <c r="H19" s="121">
        <f t="shared" si="1"/>
        <v>6.3373750000000006E-2</v>
      </c>
      <c r="I19" s="121">
        <f t="shared" si="2"/>
        <v>8.5750000000000007E-2</v>
      </c>
      <c r="J19" s="122">
        <f t="shared" si="5"/>
        <v>0.8191250000000001</v>
      </c>
      <c r="K19" s="122">
        <f t="shared" si="6"/>
        <v>0.69050000000000011</v>
      </c>
      <c r="L19" s="123">
        <f t="shared" si="3"/>
        <v>2.237625E-2</v>
      </c>
      <c r="M19" s="123">
        <f t="shared" si="7"/>
        <v>-0.12862499999999999</v>
      </c>
      <c r="N19" s="124">
        <f t="shared" si="4"/>
        <v>45078</v>
      </c>
      <c r="O19" s="125"/>
      <c r="P19" s="120"/>
      <c r="Q19" s="120"/>
      <c r="R19" s="120"/>
      <c r="S19" s="120"/>
      <c r="T19" s="120"/>
      <c r="U19" s="120"/>
      <c r="V19" s="24"/>
      <c r="W19" s="24"/>
    </row>
    <row r="20" spans="1:23" x14ac:dyDescent="0.3">
      <c r="A20" s="115">
        <v>45108</v>
      </c>
      <c r="B20" s="116">
        <v>39800</v>
      </c>
      <c r="C20" s="116">
        <v>60500</v>
      </c>
      <c r="D20" s="120">
        <f>D19*HO+B20*HO</f>
        <v>695100</v>
      </c>
      <c r="E20" s="120">
        <f>IF(C20="",NA(),E19+C20)*HO</f>
        <v>612900</v>
      </c>
      <c r="F20" s="120">
        <f>E20*HO-D20*HO</f>
        <v>-82200</v>
      </c>
      <c r="G20" s="120">
        <f t="shared" si="0"/>
        <v>0.88174363400949507</v>
      </c>
      <c r="H20" s="121">
        <f t="shared" si="1"/>
        <v>4.9750000000000003E-2</v>
      </c>
      <c r="I20" s="121">
        <f t="shared" si="2"/>
        <v>7.5624999999999998E-2</v>
      </c>
      <c r="J20" s="122">
        <f t="shared" si="5"/>
        <v>0.86887500000000006</v>
      </c>
      <c r="K20" s="122">
        <f t="shared" si="6"/>
        <v>0.76612500000000017</v>
      </c>
      <c r="L20" s="123">
        <f t="shared" si="3"/>
        <v>2.5874999999999999E-2</v>
      </c>
      <c r="M20" s="123">
        <f t="shared" si="7"/>
        <v>-0.1027499999999999</v>
      </c>
      <c r="N20" s="124">
        <f t="shared" si="4"/>
        <v>45108</v>
      </c>
      <c r="O20" s="125"/>
      <c r="P20" s="120"/>
      <c r="Q20" s="120"/>
      <c r="R20" s="120"/>
      <c r="S20" s="120"/>
      <c r="T20" s="120"/>
      <c r="U20" s="120"/>
      <c r="V20" s="24"/>
      <c r="W20" s="24"/>
    </row>
    <row r="21" spans="1:23" x14ac:dyDescent="0.3">
      <c r="A21" s="115">
        <v>45139</v>
      </c>
      <c r="B21" s="116">
        <v>37800</v>
      </c>
      <c r="C21" s="116">
        <v>55000</v>
      </c>
      <c r="D21" s="120">
        <f>D20*HO+B21*HO</f>
        <v>732900</v>
      </c>
      <c r="E21" s="120">
        <f>IF(C21="",NA(),E20+C21)*HO</f>
        <v>667900</v>
      </c>
      <c r="F21" s="120">
        <f>E21*HO-D21*HO</f>
        <v>-65000</v>
      </c>
      <c r="G21" s="120">
        <f t="shared" si="0"/>
        <v>0.91131122936280529</v>
      </c>
      <c r="H21" s="121">
        <f t="shared" si="1"/>
        <v>4.725E-2</v>
      </c>
      <c r="I21" s="121">
        <f t="shared" si="2"/>
        <v>6.8750000000000006E-2</v>
      </c>
      <c r="J21" s="122">
        <f t="shared" si="5"/>
        <v>0.91612500000000008</v>
      </c>
      <c r="K21" s="122">
        <f t="shared" si="6"/>
        <v>0.83487500000000014</v>
      </c>
      <c r="L21" s="123">
        <f t="shared" si="3"/>
        <v>2.1499999999999998E-2</v>
      </c>
      <c r="M21" s="123">
        <f t="shared" si="7"/>
        <v>-8.1249999999999933E-2</v>
      </c>
      <c r="N21" s="124">
        <f t="shared" si="4"/>
        <v>45139</v>
      </c>
      <c r="O21" s="125"/>
      <c r="P21" s="120"/>
      <c r="Q21" s="120"/>
      <c r="R21" s="120"/>
      <c r="S21" s="120"/>
      <c r="T21" s="120"/>
      <c r="U21" s="120"/>
      <c r="V21" s="24"/>
      <c r="W21" s="24"/>
    </row>
    <row r="22" spans="1:23" x14ac:dyDescent="0.3">
      <c r="A22" s="115">
        <v>45170</v>
      </c>
      <c r="B22" s="116">
        <v>26100</v>
      </c>
      <c r="C22" s="116">
        <v>45000</v>
      </c>
      <c r="D22" s="120">
        <f>D21*HO+B22*HO</f>
        <v>759000</v>
      </c>
      <c r="E22" s="120">
        <f>IF(C22="",NA(),E21+C22)*HO</f>
        <v>712900</v>
      </c>
      <c r="F22" s="120">
        <f>E22*HO-D22*HO</f>
        <v>-46100</v>
      </c>
      <c r="G22" s="120">
        <f t="shared" si="0"/>
        <v>0.93926218708827403</v>
      </c>
      <c r="H22" s="121">
        <f t="shared" si="1"/>
        <v>3.2625000000000001E-2</v>
      </c>
      <c r="I22" s="121">
        <f t="shared" si="2"/>
        <v>5.6250000000000001E-2</v>
      </c>
      <c r="J22" s="122">
        <f t="shared" si="5"/>
        <v>0.94875000000000009</v>
      </c>
      <c r="K22" s="122">
        <f t="shared" si="6"/>
        <v>0.89112500000000017</v>
      </c>
      <c r="L22" s="123">
        <f t="shared" si="3"/>
        <v>2.3625E-2</v>
      </c>
      <c r="M22" s="123">
        <f t="shared" si="7"/>
        <v>-5.7624999999999926E-2</v>
      </c>
      <c r="N22" s="124">
        <f t="shared" si="4"/>
        <v>45170</v>
      </c>
      <c r="O22" s="125"/>
      <c r="P22" s="120"/>
      <c r="Q22" s="120"/>
      <c r="R22" s="120"/>
      <c r="S22" s="120"/>
      <c r="T22" s="120"/>
      <c r="U22" s="120"/>
      <c r="V22" s="24"/>
      <c r="W22" s="24"/>
    </row>
    <row r="23" spans="1:23" x14ac:dyDescent="0.3">
      <c r="A23" s="115">
        <v>45200</v>
      </c>
      <c r="B23" s="116">
        <v>15500</v>
      </c>
      <c r="C23" s="116">
        <v>35000</v>
      </c>
      <c r="D23" s="120">
        <f>D22*HO+B23*HO</f>
        <v>774500</v>
      </c>
      <c r="E23" s="120">
        <f>IF(C23="",NA(),E22+C23)*HO</f>
        <v>747900</v>
      </c>
      <c r="F23" s="120">
        <f>E23*HO-D23*HO</f>
        <v>-26600</v>
      </c>
      <c r="G23" s="120">
        <f t="shared" si="0"/>
        <v>0.96565526145900582</v>
      </c>
      <c r="H23" s="121">
        <f t="shared" si="1"/>
        <v>1.9375E-2</v>
      </c>
      <c r="I23" s="121">
        <f t="shared" si="2"/>
        <v>4.3749999999999997E-2</v>
      </c>
      <c r="J23" s="122">
        <f t="shared" si="5"/>
        <v>0.96812500000000012</v>
      </c>
      <c r="K23" s="122">
        <f t="shared" si="6"/>
        <v>0.93487500000000012</v>
      </c>
      <c r="L23" s="123">
        <f t="shared" si="3"/>
        <v>2.4375000000000001E-2</v>
      </c>
      <c r="M23" s="123">
        <f t="shared" si="7"/>
        <v>-3.3250000000000002E-2</v>
      </c>
      <c r="N23" s="124">
        <f t="shared" si="4"/>
        <v>45200</v>
      </c>
      <c r="O23" s="125"/>
      <c r="P23" s="120"/>
      <c r="Q23" s="120"/>
      <c r="R23" s="120"/>
      <c r="S23" s="120"/>
      <c r="T23" s="120"/>
      <c r="U23" s="120"/>
      <c r="V23" s="24"/>
      <c r="W23" s="24"/>
    </row>
    <row r="24" spans="1:23" x14ac:dyDescent="0.3">
      <c r="A24" s="115">
        <v>45231</v>
      </c>
      <c r="B24" s="116">
        <v>13900</v>
      </c>
      <c r="C24" s="116">
        <v>25000</v>
      </c>
      <c r="D24" s="120">
        <f>D23*HO+B24*HO</f>
        <v>788400</v>
      </c>
      <c r="E24" s="120">
        <f>IF(C24="",NA(),E23+C24)*HO</f>
        <v>772900</v>
      </c>
      <c r="F24" s="120">
        <f>E24*HO-D24*HO</f>
        <v>-15500</v>
      </c>
      <c r="G24" s="120">
        <f t="shared" si="0"/>
        <v>0.98033992897006594</v>
      </c>
      <c r="H24" s="121">
        <f t="shared" si="1"/>
        <v>1.7375000000000002E-2</v>
      </c>
      <c r="I24" s="121">
        <f t="shared" si="2"/>
        <v>3.125E-2</v>
      </c>
      <c r="J24" s="122">
        <f t="shared" si="5"/>
        <v>0.98550000000000015</v>
      </c>
      <c r="K24" s="122">
        <f t="shared" si="6"/>
        <v>0.96612500000000012</v>
      </c>
      <c r="L24" s="123">
        <f t="shared" si="3"/>
        <v>1.3875E-2</v>
      </c>
      <c r="M24" s="123">
        <f t="shared" si="7"/>
        <v>-1.9375000000000031E-2</v>
      </c>
      <c r="N24" s="124">
        <f t="shared" si="4"/>
        <v>45231</v>
      </c>
      <c r="O24" s="125"/>
      <c r="P24" s="120"/>
      <c r="Q24" s="120"/>
      <c r="R24" s="120"/>
      <c r="S24" s="120"/>
      <c r="T24" s="120"/>
      <c r="U24" s="120"/>
      <c r="V24" s="24"/>
      <c r="W24" s="24"/>
    </row>
    <row r="25" spans="1:23" x14ac:dyDescent="0.3">
      <c r="A25" s="115">
        <v>45261</v>
      </c>
      <c r="B25" s="116">
        <v>11600</v>
      </c>
      <c r="C25" s="116">
        <v>12800</v>
      </c>
      <c r="D25" s="120">
        <f>D24*HO+B25*HO</f>
        <v>800000</v>
      </c>
      <c r="E25" s="120">
        <f>IF(C25="",NA(),E24+C25)*HO</f>
        <v>785700</v>
      </c>
      <c r="F25" s="120">
        <f>E25*HO-D25*HO</f>
        <v>-14300</v>
      </c>
      <c r="G25" s="120">
        <f t="shared" si="0"/>
        <v>0.98212500000000003</v>
      </c>
      <c r="H25" s="121">
        <f t="shared" si="1"/>
        <v>1.4500000000000001E-2</v>
      </c>
      <c r="I25" s="121">
        <f t="shared" si="2"/>
        <v>1.6E-2</v>
      </c>
      <c r="J25" s="122">
        <f t="shared" si="5"/>
        <v>1.0000000000000002</v>
      </c>
      <c r="K25" s="122">
        <f t="shared" si="6"/>
        <v>0.98212500000000014</v>
      </c>
      <c r="L25" s="123">
        <f t="shared" si="3"/>
        <v>1.5E-3</v>
      </c>
      <c r="M25" s="123">
        <f t="shared" si="7"/>
        <v>-1.7875000000000085E-2</v>
      </c>
      <c r="N25" s="124">
        <f t="shared" si="4"/>
        <v>45261</v>
      </c>
      <c r="O25" s="125"/>
      <c r="P25" s="120"/>
      <c r="Q25" s="120"/>
      <c r="R25" s="120"/>
      <c r="S25" s="120"/>
      <c r="T25" s="120"/>
      <c r="U25" s="120"/>
      <c r="V25" s="24"/>
      <c r="W25" s="24"/>
    </row>
    <row r="26" spans="1:23" x14ac:dyDescent="0.3">
      <c r="A26" s="115">
        <v>45292</v>
      </c>
      <c r="B26" s="116">
        <v>0</v>
      </c>
      <c r="C26" s="116">
        <v>7900</v>
      </c>
      <c r="D26" s="120">
        <f>D25*HO+B26*HO</f>
        <v>800000</v>
      </c>
      <c r="E26" s="120">
        <f>IF(C26="",NA(),E25+C26)*HO</f>
        <v>793600</v>
      </c>
      <c r="F26" s="120">
        <f>E26*HO-D26*HO</f>
        <v>-6400</v>
      </c>
      <c r="G26" s="120">
        <f t="shared" si="0"/>
        <v>1</v>
      </c>
      <c r="H26" s="121">
        <f t="shared" si="1"/>
        <v>0</v>
      </c>
      <c r="I26" s="121">
        <f t="shared" si="2"/>
        <v>9.8750000000000001E-3</v>
      </c>
      <c r="J26" s="122">
        <f t="shared" si="5"/>
        <v>1.0000000000000002</v>
      </c>
      <c r="K26" s="122">
        <f t="shared" si="6"/>
        <v>0.9920000000000001</v>
      </c>
      <c r="L26" s="123">
        <f t="shared" si="3"/>
        <v>9.8750000000000001E-3</v>
      </c>
      <c r="M26" s="123">
        <f t="shared" si="7"/>
        <v>-8.0000000000001181E-3</v>
      </c>
      <c r="N26" s="124">
        <f t="shared" si="4"/>
        <v>45292</v>
      </c>
      <c r="O26" s="125"/>
      <c r="P26" s="120"/>
      <c r="Q26" s="120"/>
      <c r="R26" s="120"/>
      <c r="S26" s="120"/>
      <c r="T26" s="120"/>
      <c r="U26" s="120"/>
      <c r="V26" s="24"/>
      <c r="W26" s="24"/>
    </row>
    <row r="27" spans="1:23" x14ac:dyDescent="0.3">
      <c r="A27" s="115">
        <v>45323</v>
      </c>
      <c r="B27" s="116">
        <v>0</v>
      </c>
      <c r="C27" s="116">
        <v>4400</v>
      </c>
      <c r="D27" s="120">
        <f>D26*HO+B27*HO</f>
        <v>800000</v>
      </c>
      <c r="E27" s="120">
        <f>IF(C27="",NA(),E26+C27)*HO</f>
        <v>798000</v>
      </c>
      <c r="F27" s="120">
        <f>E27*HO-D27*HO</f>
        <v>-2000</v>
      </c>
      <c r="G27" s="120">
        <f t="shared" si="0"/>
        <v>1</v>
      </c>
      <c r="H27" s="121">
        <f t="shared" si="1"/>
        <v>0</v>
      </c>
      <c r="I27" s="121">
        <f t="shared" si="2"/>
        <v>5.4999999999999997E-3</v>
      </c>
      <c r="J27" s="122">
        <f t="shared" si="5"/>
        <v>1.0000000000000002</v>
      </c>
      <c r="K27" s="122">
        <f t="shared" si="6"/>
        <v>0.99750000000000005</v>
      </c>
      <c r="L27" s="123">
        <f t="shared" si="3"/>
        <v>5.4999999999999997E-3</v>
      </c>
      <c r="M27" s="123">
        <f t="shared" si="7"/>
        <v>-2.5000000000001688E-3</v>
      </c>
      <c r="N27" s="124">
        <f t="shared" si="4"/>
        <v>45323</v>
      </c>
      <c r="O27" s="125"/>
      <c r="P27" s="120"/>
      <c r="Q27" s="120"/>
      <c r="R27" s="120"/>
      <c r="S27" s="120"/>
      <c r="T27" s="120"/>
      <c r="U27" s="120"/>
      <c r="V27" s="24"/>
      <c r="W27" s="24"/>
    </row>
    <row r="28" spans="1:23" x14ac:dyDescent="0.3">
      <c r="A28" s="115">
        <v>45352</v>
      </c>
      <c r="B28" s="116">
        <v>0</v>
      </c>
      <c r="C28" s="116">
        <v>2000</v>
      </c>
      <c r="D28" s="120">
        <f>D27*HO+B28*HO</f>
        <v>800000</v>
      </c>
      <c r="E28" s="120">
        <f>IF(C28="",NA(),E27+C28)*HO</f>
        <v>800000</v>
      </c>
      <c r="F28" s="120">
        <f>E28*HO-D28*HO</f>
        <v>0</v>
      </c>
      <c r="G28" s="120">
        <f t="shared" si="0"/>
        <v>1</v>
      </c>
      <c r="H28" s="121">
        <f t="shared" si="1"/>
        <v>0</v>
      </c>
      <c r="I28" s="121">
        <f t="shared" si="2"/>
        <v>2.5000000000000001E-3</v>
      </c>
      <c r="J28" s="122">
        <f t="shared" si="5"/>
        <v>1.0000000000000002</v>
      </c>
      <c r="K28" s="122">
        <f t="shared" si="6"/>
        <v>1</v>
      </c>
      <c r="L28" s="123">
        <f t="shared" si="3"/>
        <v>2.5000000000000001E-3</v>
      </c>
      <c r="M28" s="123">
        <f t="shared" si="7"/>
        <v>0</v>
      </c>
      <c r="N28" s="124">
        <f t="shared" si="4"/>
        <v>45352</v>
      </c>
      <c r="O28" s="125"/>
      <c r="P28" s="120"/>
      <c r="Q28" s="120"/>
      <c r="R28" s="120"/>
      <c r="S28" s="120"/>
      <c r="T28" s="120"/>
      <c r="U28" s="120"/>
      <c r="V28" s="24"/>
      <c r="W28" s="24"/>
    </row>
    <row r="29" spans="1:23" x14ac:dyDescent="0.3">
      <c r="A29" s="115">
        <v>45383</v>
      </c>
      <c r="B29" s="116">
        <v>0</v>
      </c>
      <c r="C29" s="116"/>
      <c r="D29" s="120">
        <f>D28*HO+B29*HO</f>
        <v>800000</v>
      </c>
      <c r="E29" s="120" t="e">
        <f>IF(C29="",NA(),E28+C29)*HO</f>
        <v>#N/A</v>
      </c>
      <c r="F29" s="120" t="e">
        <f>E29*HO-D29*HO</f>
        <v>#N/A</v>
      </c>
      <c r="G29" s="126">
        <f t="shared" si="0"/>
        <v>1</v>
      </c>
      <c r="H29" s="127">
        <f t="shared" si="1"/>
        <v>0</v>
      </c>
      <c r="I29" s="121" t="e">
        <f t="shared" si="2"/>
        <v>#N/A</v>
      </c>
      <c r="J29" s="128">
        <f t="shared" si="5"/>
        <v>1.0000000000000002</v>
      </c>
      <c r="K29" s="122" t="e">
        <f t="shared" si="6"/>
        <v>#N/A</v>
      </c>
      <c r="L29" s="129">
        <f t="shared" si="3"/>
        <v>0</v>
      </c>
      <c r="M29" s="129" t="e">
        <f t="shared" si="7"/>
        <v>#N/A</v>
      </c>
      <c r="N29" s="130" t="e">
        <f t="shared" si="4"/>
        <v>#N/A</v>
      </c>
      <c r="O29" s="125"/>
      <c r="P29" s="120"/>
      <c r="Q29" s="120"/>
      <c r="R29" s="120"/>
      <c r="S29" s="120"/>
      <c r="T29" s="120"/>
      <c r="U29" s="120"/>
      <c r="V29" s="24"/>
      <c r="W29" s="24"/>
    </row>
    <row r="31" spans="1:23" x14ac:dyDescent="0.3">
      <c r="D31" s="21"/>
    </row>
    <row r="35" spans="5:5" x14ac:dyDescent="0.3">
      <c r="E35" s="23"/>
    </row>
    <row r="36" spans="5:5" x14ac:dyDescent="0.3">
      <c r="E36" s="23"/>
    </row>
    <row r="37" spans="5:5" x14ac:dyDescent="0.3">
      <c r="E37" s="23"/>
    </row>
    <row r="38" spans="5:5" x14ac:dyDescent="0.3">
      <c r="E38" s="23"/>
    </row>
    <row r="39" spans="5:5" x14ac:dyDescent="0.3">
      <c r="E39" s="23"/>
    </row>
    <row r="40" spans="5:5" x14ac:dyDescent="0.3">
      <c r="E40" s="23"/>
    </row>
    <row r="41" spans="5:5" x14ac:dyDescent="0.3">
      <c r="E41" s="23"/>
    </row>
    <row r="42" spans="5:5" x14ac:dyDescent="0.3">
      <c r="E42" s="23"/>
    </row>
    <row r="43" spans="5:5" x14ac:dyDescent="0.3">
      <c r="E43" s="23"/>
    </row>
    <row r="44" spans="5:5" x14ac:dyDescent="0.3">
      <c r="E44" s="23"/>
    </row>
    <row r="45" spans="5:5" x14ac:dyDescent="0.3">
      <c r="E45" s="23"/>
    </row>
    <row r="46" spans="5:5" x14ac:dyDescent="0.3">
      <c r="E46" s="23"/>
    </row>
    <row r="47" spans="5:5" x14ac:dyDescent="0.3">
      <c r="E47" s="23"/>
    </row>
    <row r="48" spans="5:5" x14ac:dyDescent="0.3">
      <c r="E48" s="23"/>
    </row>
    <row r="49" spans="5:5" x14ac:dyDescent="0.3">
      <c r="E49" s="23"/>
    </row>
    <row r="50" spans="5:5" x14ac:dyDescent="0.3">
      <c r="E50" s="23"/>
    </row>
    <row r="51" spans="5:5" x14ac:dyDescent="0.3">
      <c r="E51" s="23"/>
    </row>
    <row r="52" spans="5:5" x14ac:dyDescent="0.3">
      <c r="E52" s="23"/>
    </row>
    <row r="53" spans="5:5" x14ac:dyDescent="0.3">
      <c r="E53" s="23"/>
    </row>
    <row r="54" spans="5:5" x14ac:dyDescent="0.3">
      <c r="E54" s="23"/>
    </row>
    <row r="55" spans="5:5" x14ac:dyDescent="0.3">
      <c r="E55" s="23"/>
    </row>
    <row r="56" spans="5:5" x14ac:dyDescent="0.3">
      <c r="E56" s="23"/>
    </row>
    <row r="57" spans="5:5" x14ac:dyDescent="0.3">
      <c r="E57" s="23"/>
    </row>
    <row r="58" spans="5:5" x14ac:dyDescent="0.3">
      <c r="E58" s="23"/>
    </row>
    <row r="59" spans="5:5" x14ac:dyDescent="0.3">
      <c r="E59" s="23"/>
    </row>
    <row r="60" spans="5:5" x14ac:dyDescent="0.3">
      <c r="E60" s="23"/>
    </row>
    <row r="61" spans="5:5" x14ac:dyDescent="0.3">
      <c r="E61" s="23"/>
    </row>
    <row r="62" spans="5:5" x14ac:dyDescent="0.3">
      <c r="E62" s="23"/>
    </row>
    <row r="63" spans="5:5" x14ac:dyDescent="0.3">
      <c r="E63" s="23"/>
    </row>
    <row r="64" spans="5:5" x14ac:dyDescent="0.3">
      <c r="E64" s="23"/>
    </row>
    <row r="65" spans="5:6" x14ac:dyDescent="0.3">
      <c r="E65" s="22"/>
      <c r="F65" s="23"/>
    </row>
  </sheetData>
  <sheetProtection algorithmName="SHA-512" hashValue="/PrXOHMjTbr+06Dz++gWtypAKIF2Lr9mtnb8rjhY02fTNn6hXTHOPwMlJb1OLp0J1O1xdr7fiZdV9xKtqAYetw==" saltValue="tA+loJIpJ5cJUOHS6hMerg==" spinCount="100000" sheet="1" objects="1" scenarios="1"/>
  <pageMargins left="0.7" right="0.7" top="0.75" bottom="0.75" header="0.3" footer="0.3"/>
  <pageSetup scale="41"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Home</vt:lpstr>
      <vt:lpstr>Dashboard</vt:lpstr>
      <vt:lpstr>Time Schedule Input</vt:lpstr>
      <vt:lpstr>S-Curve Data Input Overall</vt:lpstr>
      <vt:lpstr>HO</vt:lpstr>
      <vt:lpstr>Dashboard!Print_Area</vt:lpstr>
      <vt:lpstr>'S-Curve Data Input Overall'!Print_Area</vt:lpstr>
      <vt:lpstr>'Time Schedule 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Abdelfattah</dc:creator>
  <cp:lastModifiedBy>Ahmed Abdelfattah</cp:lastModifiedBy>
  <cp:lastPrinted>2022-09-12T09:00:33Z</cp:lastPrinted>
  <dcterms:created xsi:type="dcterms:W3CDTF">2015-06-05T18:17:20Z</dcterms:created>
  <dcterms:modified xsi:type="dcterms:W3CDTF">2022-11-21T13:52:47Z</dcterms:modified>
</cp:coreProperties>
</file>